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36" windowWidth="15480" windowHeight="6396" activeTab="0"/>
  </bookViews>
  <sheets>
    <sheet name="Пр.6" sheetId="1" r:id="rId1"/>
    <sheet name="Пр.6.1" sheetId="2" r:id="rId2"/>
  </sheets>
  <definedNames>
    <definedName name="_xlnm.Print_Titles" localSheetId="0">'Пр.6'!$8:$8</definedName>
    <definedName name="_xlnm.Print_Titles" localSheetId="1">'Пр.6.1'!$8:$8</definedName>
    <definedName name="_xlnm.Print_Area" localSheetId="0">'Пр.6'!$A$1:$G$437</definedName>
    <definedName name="_xlnm.Print_Area" localSheetId="1">'Пр.6.1'!$A$1:$G$277</definedName>
  </definedNames>
  <calcPr fullCalcOnLoad="1"/>
</workbook>
</file>

<file path=xl/sharedStrings.xml><?xml version="1.0" encoding="utf-8"?>
<sst xmlns="http://schemas.openxmlformats.org/spreadsheetml/2006/main" count="3499" uniqueCount="357">
  <si>
    <t>Наименование</t>
  </si>
  <si>
    <t>Рз</t>
  </si>
  <si>
    <t>Пр</t>
  </si>
  <si>
    <t>ЦСр</t>
  </si>
  <si>
    <t>Вр</t>
  </si>
  <si>
    <t>из них:</t>
  </si>
  <si>
    <t>01</t>
  </si>
  <si>
    <t>02</t>
  </si>
  <si>
    <t>ОБЩЕГОСУДАРСТВЕННЫЕ ВОПРОСЫ</t>
  </si>
  <si>
    <t>03</t>
  </si>
  <si>
    <t>04</t>
  </si>
  <si>
    <t>06</t>
  </si>
  <si>
    <t>07</t>
  </si>
  <si>
    <t>12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</si>
  <si>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</si>
  <si>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</si>
  <si>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</si>
  <si>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</si>
  <si>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ЭКОНОМИКА</t>
  </si>
  <si>
    <t>08</t>
  </si>
  <si>
    <t>Другие вопросы в области национальной экономики</t>
  </si>
  <si>
    <t>11</t>
  </si>
  <si>
    <t>340 00 00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</si>
  <si>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</si>
  <si>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</si>
  <si>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</si>
  <si>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</si>
  <si>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</si>
  <si>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</si>
  <si>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</si>
  <si>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</si>
  <si>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</si>
  <si>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</si>
  <si>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</si>
  <si>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СОЦИАЛЬНАЯ ПОЛИТИКА</t>
  </si>
  <si>
    <t>10</t>
  </si>
  <si>
    <t>Пенсионное обеспечение</t>
  </si>
  <si>
    <t>505 00 00</t>
  </si>
  <si>
    <t>Резервные фонды</t>
  </si>
  <si>
    <t>НАЦИОНАЛЬНАЯ БЕЗОПАСНОСТЬ И ПРАВООХРАНИТЕЛЬНАЯ ДЕЯТЕЛЬНОСТЬ</t>
  </si>
  <si>
    <t>за счет средств городского бюджета</t>
  </si>
  <si>
    <t>Всего расходов</t>
  </si>
  <si>
    <t>090 00 00</t>
  </si>
  <si>
    <t>Реализация государственных функций в области национальной экономики</t>
  </si>
  <si>
    <t>795 00 00</t>
  </si>
  <si>
    <t>Благоустройство</t>
  </si>
  <si>
    <t>Социальное обеспечение населения</t>
  </si>
  <si>
    <t>002 00 00</t>
  </si>
  <si>
    <t>002 03 00</t>
  </si>
  <si>
    <t>002 04 00</t>
  </si>
  <si>
    <t>002 11 00</t>
  </si>
  <si>
    <t>070 05 00</t>
  </si>
  <si>
    <t>090 02 00</t>
  </si>
  <si>
    <t>Выполнение других обязательств государства</t>
  </si>
  <si>
    <t>092 03 00</t>
  </si>
  <si>
    <t xml:space="preserve">04 </t>
  </si>
  <si>
    <t>340 03 00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</si>
  <si>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</si>
  <si>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</si>
  <si>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</si>
  <si>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</si>
  <si>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Мероприятия в области социальной политики</t>
  </si>
  <si>
    <t>505 33 00</t>
  </si>
  <si>
    <t>Охрана семьи и детства</t>
  </si>
  <si>
    <t>за счет средств окружного бюджета</t>
  </si>
  <si>
    <t>Обеспечение деятельности подведомственных учреждений</t>
  </si>
  <si>
    <t>002 99 00</t>
  </si>
  <si>
    <t>Другие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</si>
  <si>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</si>
  <si>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</si>
  <si>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033</t>
  </si>
  <si>
    <t xml:space="preserve">Центральный аппарат </t>
  </si>
  <si>
    <t>Резервные фонды местных администраций</t>
  </si>
  <si>
    <t>Мероприятия по землеустройству и землепользованию</t>
  </si>
  <si>
    <t>521 01 00</t>
  </si>
  <si>
    <t>002 81 00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</si>
  <si>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</si>
  <si>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</si>
  <si>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</si>
  <si>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</si>
  <si>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002 82 00</t>
  </si>
  <si>
    <t xml:space="preserve">Софинансирование за счет средств окружного бюджета расходных обязательств, возникающих при выполнении полномочий органов местного самоуправления по вопросам местного значения </t>
  </si>
  <si>
    <t>521 01 10</t>
  </si>
  <si>
    <t>521 01 12</t>
  </si>
  <si>
    <t>13</t>
  </si>
  <si>
    <t>Физическая культура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</si>
  <si>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 (за счет средств субвенции из окружного бюджета) </t>
  </si>
  <si>
    <t>КУЛЬТУРА, КИНЕМАТОГРАФИЯ</t>
  </si>
  <si>
    <t>505 97 00</t>
  </si>
  <si>
    <t>ФИЗИЧЕСКАЯ КУЛЬТУРА И СПОРТ</t>
  </si>
  <si>
    <t>Поддержка коммунального хозяйства</t>
  </si>
  <si>
    <t>505 99 00</t>
  </si>
  <si>
    <t>352 00 00</t>
  </si>
  <si>
    <t>Обеспечение функций казёнными учреждениями МО "Городской округ "Город Нарьян-Мар"</t>
  </si>
  <si>
    <t>505 85 51</t>
  </si>
  <si>
    <t>505 85 52</t>
  </si>
  <si>
    <t>505 85 53</t>
  </si>
  <si>
    <t>505 85 54</t>
  </si>
  <si>
    <t>Единовременная денежная выплата гражданам, которые награждаются Почётной грамотой МО "Городской округ "Город Нарьян-Мар"</t>
  </si>
  <si>
    <t>Единовременная денежная выплата гражданам, которым присваивается звание "Ветеран города Нарьян-Мара"</t>
  </si>
  <si>
    <t>Бесплатная подписка на ОПГ НАО "Няръяна вындер" лицам, имеющим право на бесплатную подписку</t>
  </si>
  <si>
    <t>Выплаты гражданам, которым присвоено звание "Почётный гражданин города Нарьян-Мара"</t>
  </si>
  <si>
    <t>030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</si>
  <si>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              (за счет средств субвенции из окружного бюджета)</t>
  </si>
  <si>
    <t xml:space="preserve">12 </t>
  </si>
  <si>
    <t>002 84 00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</si>
  <si>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(за счет средств субвенции из окружного бюджета)</t>
  </si>
  <si>
    <t>505 86 10</t>
  </si>
  <si>
    <t xml:space="preserve">Глава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</si>
  <si>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</si>
  <si>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</si>
  <si>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Центральный аппарат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</si>
  <si>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 (за счет средств субвенции из окружного бюджета) </t>
  </si>
  <si>
    <t>505 90 01</t>
  </si>
  <si>
    <t>Председатель контрольно-счетной палаты муниципального образования и его заместители</t>
  </si>
  <si>
    <t>002 25 00</t>
  </si>
  <si>
    <t xml:space="preserve">Аудиторы контрольно-счетной палаты муниципального образования </t>
  </si>
  <si>
    <t>002 27 00</t>
  </si>
  <si>
    <t>Транспорт</t>
  </si>
  <si>
    <t>Социальная поддержка граждан пожилого возраста, которым присвоено звание "Ветеран труда" и (или) "Ветеран труда Ненецкого автономного округа" в виде бесплатной подписки на общественно-политическую газету Ненецкого автономного округа "Наръяна вындер" (за счет средств субвенции из окружного бюджета)</t>
  </si>
  <si>
    <t>Реализация основных общеобразовательных программ (за счёт средств субвенции из областного бюджета)</t>
  </si>
  <si>
    <t>Дорожное хозяйство (дорожные фонды)</t>
  </si>
  <si>
    <t>796 00 00</t>
  </si>
  <si>
    <t>796 01 00</t>
  </si>
  <si>
    <t>Ведомственные целевые программы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</si>
  <si>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(полного) общего образования) горячим питанием во время каникул, в праздничные и выходные дни (за счет средств субвенции из окружного бюджета)</t>
  </si>
  <si>
    <t>505 86 14</t>
  </si>
  <si>
    <t>Ведомственная целевая программа "Поддержка социально ориентированных некоммерческих организаций в МО "Городской округ "Город Нарьян-Мар" (2013-2015 годы)"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</si>
  <si>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</si>
  <si>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</si>
  <si>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031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</si>
  <si>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</si>
  <si>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</si>
  <si>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</si>
  <si>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</si>
  <si>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Муниципальные программы</t>
  </si>
  <si>
    <t>Муниципальная программа муниципального образования "Городской округ "Город Нарьян-Мар" "Благоустройство"</t>
  </si>
  <si>
    <t>795 01 00</t>
  </si>
  <si>
    <t>035</t>
  </si>
  <si>
    <t>Муниципальная программа муниципального образования "Городской округ "Город Нарьян-Мар" "Финансы"</t>
  </si>
  <si>
    <t>795 03 00</t>
  </si>
  <si>
    <t>Подпрограмма "Создание условий для реализации муниципальной программы муниципального образования "Городской округ "Город Нарьян-Мар" "Финансы""</t>
  </si>
  <si>
    <t>795 03 03</t>
  </si>
  <si>
    <t>Иные бюджетные ассигнования</t>
  </si>
  <si>
    <t>800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</si>
  <si>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</si>
  <si>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</si>
  <si>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</si>
  <si>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</si>
  <si>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Муниципальная программа муниципального образования "Городской округ "Город Нарьян-Мар" "Развитие муниципальной службы"</t>
  </si>
  <si>
    <t>795 02 00</t>
  </si>
  <si>
    <r>
      <t>795 02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00</t>
    </r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</si>
  <si>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</si>
  <si>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</si>
  <si>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</si>
  <si>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</si>
  <si>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Государственные программы Ненецкого автономного округа</t>
  </si>
  <si>
    <t>525 00 00</t>
  </si>
  <si>
    <t>Государственная программа Ненецкого автономного округа "Обеспечение доступным и комфортным жильем и коммунальными услугами граждан Ненецкого автономного округа"</t>
  </si>
  <si>
    <t>525 80 00</t>
  </si>
  <si>
    <t>Подпрограмма "Обеспечение земельных участков коммунальной и транспортной инфраструктурами в целях жилищного строительства"</t>
  </si>
  <si>
    <t>525 80 03</t>
  </si>
  <si>
    <t>525 80 23</t>
  </si>
  <si>
    <t>Государственная программа Ненецкого автономного округа "Развитие транспортной системы Ненецкого автономного округа"</t>
  </si>
  <si>
    <t>525 82 00</t>
  </si>
  <si>
    <t>525 82 01</t>
  </si>
  <si>
    <t>Государственная программа Ненецкого автономного округа "Развитие сельского хозяйства и регулирование рынка сельскохозяйственной продукции, сырья и продовольствия в Ненецком автономном округе"</t>
  </si>
  <si>
    <t>525 60 00</t>
  </si>
  <si>
    <t>Подпрограмма "Развитие торговли"</t>
  </si>
  <si>
    <t>525 60 03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</si>
  <si>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</si>
  <si>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795 60 00</t>
  </si>
  <si>
    <t>Муниципальная программа муниципального образования "Городской округ "Город Нарьян-Мар" "Обеспечение доступным и комфортным жильем и коммунальными услугами населения города"</t>
  </si>
  <si>
    <t>795 80 00</t>
  </si>
  <si>
    <t>795 80 02</t>
  </si>
  <si>
    <t>Подпрограмма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</t>
  </si>
  <si>
    <t>525 80 01</t>
  </si>
  <si>
    <t>525 80 11</t>
  </si>
  <si>
    <t>Подпрограмма "Переселение граждан из жилищного фонда, признанного непригодным для проживания и/или с высоким уровнем износа"</t>
  </si>
  <si>
    <t>525 80 02</t>
  </si>
  <si>
    <t>525 80 32</t>
  </si>
  <si>
    <t xml:space="preserve">Субсидии на подготовку объектов коммунального хозяйства к работе в осенне-зимний период </t>
  </si>
  <si>
    <t>Подпрограмма "Обеспечение населения Ненецкого автономного округа чистой водой"</t>
  </si>
  <si>
    <t>525 80 07</t>
  </si>
  <si>
    <t>525 80 47</t>
  </si>
  <si>
    <t>002 99 50</t>
  </si>
  <si>
    <t>034</t>
  </si>
  <si>
    <t>021 78 62</t>
  </si>
  <si>
    <r>
      <t>021 78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62</t>
    </r>
  </si>
  <si>
    <t>Муниципальная программа муниципального образования "Городской округ "Город Нарьян-Мар" "Образование"</t>
  </si>
  <si>
    <t>795 04 00</t>
  </si>
  <si>
    <t>Подпрограмма "Развитие дошкольного образования детей"</t>
  </si>
  <si>
    <t>795 04 01</t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</si>
  <si>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01</t>
    </r>
  </si>
  <si>
    <t>Субсидии на организацию и обеспечение одноразового питания учащихся в муниципальных общеобразовательных учреждениях</t>
  </si>
  <si>
    <t>Подпрограмма "Развитие общего образования детей"</t>
  </si>
  <si>
    <t>795 04 02</t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</si>
  <si>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02</t>
    </r>
  </si>
  <si>
    <t>Подпрограмма "Развитие дополнительного образования детей"</t>
  </si>
  <si>
    <t>795 04 03</t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</si>
  <si>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03</t>
    </r>
  </si>
  <si>
    <t>Государственная программа Ненецкого автономного округа "Молодежь Ненецкого автономного округа"</t>
  </si>
  <si>
    <t>525 91 00</t>
  </si>
  <si>
    <t>Подпрограмма "Реализация государственной молодежной политики в Ненецком автономном округе (2014-2016 годы)"</t>
  </si>
  <si>
    <t>525 91 01</t>
  </si>
  <si>
    <t>Подпрограмма "Отдых и оздоровление"</t>
  </si>
  <si>
    <t>795 04 06</t>
  </si>
  <si>
    <r>
      <t>795 04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06</t>
    </r>
  </si>
  <si>
    <t>Муниципальная программа муниципального образования "Городской округ "Город Нарьян-Мар" "Молодежь"</t>
  </si>
  <si>
    <t>795 91 00</t>
  </si>
  <si>
    <r>
      <t>795 91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>00</t>
    </r>
  </si>
  <si>
    <t>Подпрограмма "Совершенствование системы предоставления услуг в сфере образования"</t>
  </si>
  <si>
    <t>795 04 04</t>
  </si>
  <si>
    <t>Подпрограмма "Одаренные дети"</t>
  </si>
  <si>
    <t>795 04 05</t>
  </si>
  <si>
    <t>Государственная программа Ненецкого автономного округа "Культура"</t>
  </si>
  <si>
    <t>525 65 00</t>
  </si>
  <si>
    <t>Подпрограмма "Сохранение и развитие культуры Ненецкого автономного округа"</t>
  </si>
  <si>
    <t>525 65 03</t>
  </si>
  <si>
    <t>525 65 23</t>
  </si>
  <si>
    <t>Муниципальная программа муниципального образования "Городской округ "Город Нарьян-Мар" "Культура"</t>
  </si>
  <si>
    <t>795 65 00</t>
  </si>
  <si>
    <t>Подпрограмма "Поддержка муниципальных учреждений культуры"</t>
  </si>
  <si>
    <t>795 65 01</t>
  </si>
  <si>
    <t>Подпрограмма "Сохранение и развитие культуры города Нарьян-Мара"</t>
  </si>
  <si>
    <t>795 65 02</t>
  </si>
  <si>
    <t>Закон Ненецкого автономного округа от 22 марта 2011 года № 10-оз "О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и наделении органов местного самоуправления государственными полномочиями по назначению и выплате ежемесячной компенсационной социальной выплаты" (за счет средств субвенции из окружного бюджета)</t>
  </si>
  <si>
    <r>
      <t xml:space="preserve">Социальная поддержка неработающих граждан пожилого возраста в виде предоставления бесплатного посещения общественных бань в соответствии с постановлением Администрации НАО от 2 июня 2011 года № 99-п "О предоставлении и расходовании субсидий из окружного бюджета местным бюджетам на софинансирование расходных обязательств, возникающих при выполнении полномочий по вопросам местного значения" </t>
    </r>
    <r>
      <rPr>
        <sz val="10"/>
        <rFont val="Arial Cyr"/>
        <family val="0"/>
      </rPr>
      <t>(за счет средств субсидии из окружного бюджета)</t>
    </r>
  </si>
  <si>
    <t>Муниципальная программа муниципального образования "Городской округ "Город Нарьян-Мар" "Физическая культура и спорт"</t>
  </si>
  <si>
    <t>795 05 00</t>
  </si>
  <si>
    <t>000</t>
  </si>
  <si>
    <t>00</t>
  </si>
  <si>
    <t>000 00 00</t>
  </si>
  <si>
    <t>Условно утвержденные расходы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</si>
  <si>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 (за счет средств субвенции из окружного бюджета)</t>
  </si>
  <si>
    <t>Социальная поддержка неработающих граждан пожилого возраста в виде предоставления бесплатного посещения общественных бань в соответствии с постановлением Администрации НАО от 2 июня 2011 года № 99-п "О предоставлении и расходовании субсидий из окружного бюджета местным бюджетам на софинансирование расходных обязательств, возникающих при выполнении полномочий по вопросам местного значения" (за счет средств субсидии из окружного бюджета)</t>
  </si>
  <si>
    <t>020 07 00</t>
  </si>
  <si>
    <t>Распределение бюджетных ассигнований городского бюджета по разделам и подразделам, целевым статьям и видам расходов классификации расходов бюджетов на 2014 год</t>
  </si>
  <si>
    <t>Распределение бюджетных ассигнований городского бюджета по разделам и подразделам, целевым статьям и видам расходов классификации расходов бюджетов на 2015 год</t>
  </si>
  <si>
    <t>352 51 00</t>
  </si>
  <si>
    <t>Муниципальная программа муниципального образования "Городской округ "Город Нарьян-Мар" "Обеспечение гражданской защиты"</t>
  </si>
  <si>
    <t>795 06 00</t>
  </si>
  <si>
    <t>Муниципальная программа муниципального образования "Городской округ "Город Нарьян-Мар" "Развитие транспортной системы"</t>
  </si>
  <si>
    <t>795 82 00</t>
  </si>
  <si>
    <t>352 52 00</t>
  </si>
  <si>
    <t>Доплаты к пенсиям муниципальных служащих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</si>
  <si>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</si>
  <si>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</si>
  <si>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525 60 93</t>
  </si>
  <si>
    <t>525 91 91</t>
  </si>
  <si>
    <t>525 82 91</t>
  </si>
  <si>
    <t>Сумма                   (тыс. руб.)</t>
  </si>
  <si>
    <t>Другие вопросы в области национальной безопасности и правоохранительной деятельности</t>
  </si>
  <si>
    <t>14</t>
  </si>
  <si>
    <t>795 07 00</t>
  </si>
  <si>
    <t>Подпрограмма "Профилактика терроризма и экстремизма"</t>
  </si>
  <si>
    <t>795 07 02</t>
  </si>
  <si>
    <t>521 01 13</t>
  </si>
  <si>
    <r>
      <t xml:space="preserve">Субсидии </t>
    </r>
    <r>
      <rPr>
        <sz val="10"/>
        <rFont val="Arial Cyr"/>
        <family val="2"/>
      </rPr>
      <t>на компенсацию выпадающих доходов при оказании населению услуг общественных бань</t>
    </r>
  </si>
  <si>
    <r>
      <t xml:space="preserve">Субсидии </t>
    </r>
    <r>
      <rPr>
        <sz val="10"/>
        <rFont val="Arial Cyr"/>
        <family val="2"/>
      </rPr>
      <t>на оказание услуг по погребению</t>
    </r>
  </si>
  <si>
    <t>Субсидии на компенсацию расходов, связанных с водоотведением в части размещения сточных вод из септиков и выгребных ям</t>
  </si>
  <si>
    <t>352 53 00</t>
  </si>
  <si>
    <t>Муниципальная программа муниципального образования "Городской округ "Город Нарьян-Мар" "Создание благоприятной окружающей среды"</t>
  </si>
  <si>
    <t>795 08 00</t>
  </si>
  <si>
    <t>Субсидии на компенсацию выпадающих доходов при оказании населению услуг общественных бань</t>
  </si>
  <si>
    <t>Подпрограмма "Обеспечение общественного порядка"</t>
  </si>
  <si>
    <t>795 07 01</t>
  </si>
  <si>
    <t>797 00 00</t>
  </si>
  <si>
    <t>797 52 00</t>
  </si>
  <si>
    <t>Обеспечение транспортной инфраструктурой территории индивидуальной жилой застройки "Старый аэропорт" в г. Нарьян-Маре</t>
  </si>
  <si>
    <t>797 52 10</t>
  </si>
  <si>
    <t>797 52 11</t>
  </si>
  <si>
    <t>797 52 12</t>
  </si>
  <si>
    <t>797 55 00</t>
  </si>
  <si>
    <t>Внесение изменений в генеральный план города Нарьян-Мара</t>
  </si>
  <si>
    <t xml:space="preserve">797 55 10 </t>
  </si>
  <si>
    <t>797 55 10</t>
  </si>
  <si>
    <t>797 55 12</t>
  </si>
  <si>
    <t>Разработка местных нормативов градостроительного проектирования для г. Нарьян-Мара</t>
  </si>
  <si>
    <t>797 55 20</t>
  </si>
  <si>
    <t>797 55 22</t>
  </si>
  <si>
    <t>797 51 00</t>
  </si>
  <si>
    <t xml:space="preserve">Долевое участие в строительстве жилых помещений </t>
  </si>
  <si>
    <t>797 51 10</t>
  </si>
  <si>
    <t>797 51 12</t>
  </si>
  <si>
    <t>Субсидия на компенсацию расходов на коммунальные услуги в целях сдерживания роста совокупного фактического размера платежей граждан за коммунальные услуги</t>
  </si>
  <si>
    <t>352 54 00</t>
  </si>
  <si>
    <t>521 01 92</t>
  </si>
  <si>
    <t>521 01 93</t>
  </si>
  <si>
    <t>Государственная программа Ненецкого автономного округа "Энергоэффективность и развитие энергетики в Ненецком автономном округе"</t>
  </si>
  <si>
    <t>525 81 00</t>
  </si>
  <si>
    <t xml:space="preserve">525 81 00 </t>
  </si>
  <si>
    <t>525 81 70</t>
  </si>
  <si>
    <t>Полигон твердых бытовых отходов с рекультивацией существующей свалки, с корректировкой ПСД</t>
  </si>
  <si>
    <t>797 55 30</t>
  </si>
  <si>
    <t>797 55 32</t>
  </si>
  <si>
    <t>797 58 00</t>
  </si>
  <si>
    <t>Реконструкция II-й очереди канализационных очистных сооружений в г. Нарьян-Маре</t>
  </si>
  <si>
    <t>797 58 10</t>
  </si>
  <si>
    <t>797 58 11</t>
  </si>
  <si>
    <t>797 58 12</t>
  </si>
  <si>
    <t>Строительство очистных сооружений в п. Качгорт г. Нарьян-Мара</t>
  </si>
  <si>
    <t>797 58 20</t>
  </si>
  <si>
    <t>797 58 21</t>
  </si>
  <si>
    <t>797 58 22</t>
  </si>
  <si>
    <t xml:space="preserve">07 </t>
  </si>
  <si>
    <t>Государственная программа Ненецкого автономного округа "Развитие образования в Ненецкого автономного округа"</t>
  </si>
  <si>
    <t>525 93 00</t>
  </si>
  <si>
    <t>Подпрограмма "Создание современных условий для получения общедоступного качественного образования в Ненецком автономном округе"</t>
  </si>
  <si>
    <t>525 93 02</t>
  </si>
  <si>
    <t>525 93 72</t>
  </si>
  <si>
    <t>Резервные фонды исполнительных органов государственной власти субъектов Российской Федерации</t>
  </si>
  <si>
    <t>070 04 00</t>
  </si>
  <si>
    <t>Подпрограмма "Развитие сети автомобильных дорог местного значения, улично-дорожной сети и дорожных сооружений "</t>
  </si>
  <si>
    <t>Компенсация части родительской платы внесённой за содержание ребенка  в 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(за счет средств субвенции из окружного бюджета)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</si>
  <si>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(за счет средств субвенции из окружного бюджета)</t>
  </si>
  <si>
    <t xml:space="preserve">                                    Приложение № 6                                                                  к Решению Совета городского округа "Город Нарьян-Мар" № 630 -р от 19.12.2013 г.                                                  </t>
  </si>
  <si>
    <t xml:space="preserve">                                Приложение № 6.1                                                                  к Решению Совета городского округа "Город Нарьян-Мар" № 630 -р от 19.12.2013 г.                                                  </t>
  </si>
  <si>
    <t>Субсидия на софинансирование расходных обязательств городского поселения, городского округа в части дорожной деятельности и благоустройства территорий</t>
  </si>
  <si>
    <t>521 01 95</t>
  </si>
  <si>
    <t>797 55 11</t>
  </si>
  <si>
    <t>797 55 21</t>
  </si>
  <si>
    <t xml:space="preserve">797 51 11 </t>
  </si>
  <si>
    <t>797 55 31</t>
  </si>
  <si>
    <t>Муниципальная программа муниципального образования "Городской округ "Город Нарьян-Мар" "Обеспечение общественного порядка, профилактика терроризма и экстремизма, противодействие коррупции"</t>
  </si>
  <si>
    <t>521 01 25</t>
  </si>
  <si>
    <r>
      <t>521 01 2</t>
    </r>
    <r>
      <rPr>
        <sz val="10"/>
        <rFont val="Arial Cyr"/>
        <family val="0"/>
      </rPr>
      <t>5</t>
    </r>
  </si>
  <si>
    <t xml:space="preserve">Обеспечение неисполненных расходных обязательств по состоянию на 01.01.2014 по муниципальным контрактам, заключенным в рамках долгосрочных целевых программ </t>
  </si>
  <si>
    <t>Обеспечение неисполненных расходных обязательств по состоянию на 01.01.2014 по муниципальным контрактам, заключенным в рамках подпрограммы "Обеспечение земельных участков коммунальной и транспортной инфраструктурами в целях жилищного строительства" ДЦП Жилище" на 2011-2022 годы"</t>
  </si>
  <si>
    <t>Обеспечение неисполненных расходных обязательств по состоянию на 01.01.2014 по муниципальным контрактам, заключенным в рамках ДЦП "Развитие городского округа "Город Нарьян-Мар" на 2009-2013 годы"</t>
  </si>
  <si>
    <t>Обеспечение неисполненных расходных обязательств по состоянию на 01.01.2014 по муниципальным контрактам, заключенным в рамках подпрограммы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ДЦП "Жилище" на 2011-2022 годы"</t>
  </si>
  <si>
    <t>Субсидии на организацию в границах поселений вывоза стоков из септиков и выгребных ям</t>
  </si>
  <si>
    <t>Подпрограмма "Обеспечение земельных участков коммунальной и траспортной инфраструктурами в целях жилищного строительства"</t>
  </si>
  <si>
    <t>Обеспечение неисполненных расходных обязательств по состоянию на 01.01.2014 по муниципальным контрактам, заключенным в рамках ДЦП "Обеспечение населения Ненецкого автономного округа чистой водой"</t>
  </si>
  <si>
    <t>Государственная программа Ненецкого автономного округа "Развитие образования в Ненецком автономном округе"</t>
  </si>
  <si>
    <t>Субвенция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 (за счет средств окружного бюджета)</t>
  </si>
  <si>
    <t>505 86 20</t>
  </si>
  <si>
    <t>Взнос в уставные фонды муниципальных унитарных предприятий</t>
  </si>
  <si>
    <t>090 10 00</t>
  </si>
  <si>
    <t>Взнос в уставный фонд Нарьян-Марского муниципального унитарного предприятия объединённых котельных и тепловых сетей</t>
  </si>
  <si>
    <t>090 10 01</t>
  </si>
  <si>
    <t xml:space="preserve">Государственная поддержка (грант) комплексного развития региональных и муниципальных учреждений культуры </t>
  </si>
  <si>
    <t>440 51 90</t>
  </si>
  <si>
    <t>за счет межбюджетных трансфертов из федерального бюджета</t>
  </si>
  <si>
    <t xml:space="preserve">Субвенции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(за счет средств окружного бюджета)
</t>
  </si>
  <si>
    <t>505 86 17</t>
  </si>
  <si>
    <t>Муниципальная программа муниципального образования "Городской округ "Город Нарьян-Мар" "Энергоэффективность и развитие энергетики"</t>
  </si>
  <si>
    <t>795 81 00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</si>
  <si>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</si>
  <si>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</si>
  <si>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221 51 20</t>
  </si>
  <si>
    <t>Взнос в уставный фонд муниципального унитарного предприятия "Нарьян-Марское автотранспортное предприятие"</t>
  </si>
  <si>
    <t>090 10 02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</si>
  <si>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</si>
  <si>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122 50 64</t>
  </si>
  <si>
    <t xml:space="preserve"> </t>
  </si>
  <si>
    <t xml:space="preserve">В ред. реш. № 38-р от 25.12.2014 г.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</si>
</sst>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2" borderId="0" xfId="0" applyFill="1" applyAlignment="1">
      <alignment/>
    </xf>
    <xf numFmtId="164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vertical="top" wrapText="1"/>
    </xf>
    <xf numFmtId="49" fontId="0" fillId="0" borderId="18" xfId="0" applyNumberForma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/>
    </xf>
    <xf numFmtId="0" fontId="3" fillId="0" borderId="14" xfId="53" applyFont="1" applyFill="1" applyBorder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/>
    </xf>
    <xf numFmtId="49" fontId="0" fillId="0" borderId="15" xfId="53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49" fontId="0" fillId="0" borderId="15" xfId="0" applyNumberForma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0" fillId="0" borderId="14" xfId="53" applyFont="1" applyFill="1" applyBorder="1" applyAlignment="1">
      <alignment vertical="center" wrapText="1"/>
      <protection/>
    </xf>
    <xf numFmtId="0" fontId="0" fillId="0" borderId="14" xfId="0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9" fontId="8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165" fontId="0" fillId="0" borderId="16" xfId="0" applyNumberFormat="1" applyFont="1" applyFill="1" applyBorder="1" applyAlignment="1">
      <alignment/>
    </xf>
    <xf numFmtId="165" fontId="0" fillId="0" borderId="16" xfId="53" applyNumberFormat="1" applyFont="1" applyFill="1" applyBorder="1" applyAlignment="1">
      <alignment/>
      <protection/>
    </xf>
    <xf numFmtId="0" fontId="7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0" fontId="3" fillId="0" borderId="14" xfId="53" applyFont="1" applyFill="1" applyBorder="1" applyAlignment="1">
      <alignment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4" xfId="53" applyFont="1" applyFill="1" applyBorder="1" applyAlignment="1">
      <alignment vertical="center" wrapText="1"/>
      <protection/>
    </xf>
    <xf numFmtId="49" fontId="8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4" xfId="53" applyFont="1" applyFill="1" applyBorder="1" applyAlignment="1">
      <alignment vertical="center" wrapText="1"/>
      <protection/>
    </xf>
    <xf numFmtId="165" fontId="0" fillId="0" borderId="16" xfId="0" applyNumberFormat="1" applyFont="1" applyFill="1" applyBorder="1" applyAlignment="1">
      <alignment/>
    </xf>
    <xf numFmtId="165" fontId="0" fillId="0" borderId="16" xfId="53" applyNumberFormat="1" applyFont="1" applyFill="1" applyBorder="1" applyAlignment="1">
      <alignment/>
      <protection/>
    </xf>
    <xf numFmtId="165" fontId="0" fillId="0" borderId="16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53" applyFont="1" applyFill="1" applyBorder="1" applyAlignment="1">
      <alignment vertical="center" wrapText="1"/>
      <protection/>
    </xf>
    <xf numFmtId="49" fontId="8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4" fillId="0" borderId="15" xfId="53" applyNumberFormat="1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165" fontId="4" fillId="0" borderId="16" xfId="0" applyNumberFormat="1" applyFont="1" applyFill="1" applyBorder="1" applyAlignment="1">
      <alignment/>
    </xf>
    <xf numFmtId="49" fontId="0" fillId="0" borderId="15" xfId="53" applyNumberFormat="1" applyFont="1" applyFill="1" applyBorder="1" applyAlignment="1">
      <alignment horizontal="center" vertical="center"/>
      <protection/>
    </xf>
    <xf numFmtId="165" fontId="0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165" fontId="4" fillId="0" borderId="16" xfId="53" applyNumberFormat="1" applyFont="1" applyFill="1" applyBorder="1" applyAlignment="1">
      <alignment/>
      <protection/>
    </xf>
    <xf numFmtId="165" fontId="0" fillId="0" borderId="2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vertical="center"/>
    </xf>
    <xf numFmtId="49" fontId="4" fillId="0" borderId="15" xfId="53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center" wrapText="1"/>
    </xf>
    <xf numFmtId="0" fontId="0" fillId="0" borderId="14" xfId="54" applyFont="1" applyFill="1" applyBorder="1" applyAlignment="1">
      <alignment horizontal="left" vertical="center" wrapText="1"/>
      <protection/>
    </xf>
    <xf numFmtId="0" fontId="12" fillId="0" borderId="14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3" fillId="0" borderId="24" xfId="53" applyFont="1" applyFill="1" applyBorder="1" applyAlignment="1">
      <alignment vertical="top" wrapText="1"/>
      <protection/>
    </xf>
    <xf numFmtId="49" fontId="0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65" fontId="4" fillId="0" borderId="16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left" wrapText="1"/>
    </xf>
    <xf numFmtId="165" fontId="0" fillId="0" borderId="0" xfId="0" applyNumberFormat="1" applyFont="1" applyFill="1" applyAlignment="1">
      <alignment horizontal="left" wrapText="1"/>
    </xf>
    <xf numFmtId="165" fontId="4" fillId="0" borderId="16" xfId="0" applyNumberFormat="1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/>
    </xf>
    <xf numFmtId="165" fontId="4" fillId="0" borderId="16" xfId="53" applyNumberFormat="1" applyFont="1" applyFill="1" applyBorder="1" applyAlignment="1">
      <alignment/>
      <protection/>
    </xf>
    <xf numFmtId="165" fontId="4" fillId="0" borderId="16" xfId="0" applyNumberFormat="1" applyFont="1" applyFill="1" applyBorder="1" applyAlignment="1">
      <alignment vertical="center"/>
    </xf>
    <xf numFmtId="165" fontId="4" fillId="0" borderId="27" xfId="0" applyNumberFormat="1" applyFont="1" applyFill="1" applyBorder="1" applyAlignment="1">
      <alignment/>
    </xf>
    <xf numFmtId="165" fontId="4" fillId="0" borderId="2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49" fontId="0" fillId="32" borderId="0" xfId="0" applyNumberFormat="1" applyFont="1" applyFill="1" applyBorder="1" applyAlignment="1">
      <alignment horizontal="left" vertical="top" wrapText="1"/>
    </xf>
    <xf numFmtId="0" fontId="0" fillId="32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Обычный_чистая вод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437"/>
  <sheetViews>
    <sheetView tabSelected="1" zoomScaleSheetLayoutView="100" zoomScalePageLayoutView="0" workbookViewId="0" topLeftCell="A1">
      <selection activeCell="E3" sqref="E3:G3"/>
    </sheetView>
  </sheetViews>
  <sheetFormatPr defaultColWidth="9.125" defaultRowHeight="12.75"/>
  <cols>
    <col min="1" max="1" width="61.50390625" style="1" customWidth="1"/>
    <col min="2" max="2" width="8.625" style="1" hidden="1" customWidth="1"/>
    <col min="3" max="4" width="6.125" style="1" customWidth="1"/>
    <col min="5" max="5" width="10.375" style="30" customWidth="1"/>
    <col min="6" max="6" width="6.00390625" style="1" customWidth="1"/>
    <col min="7" max="7" width="20.625" style="15" customWidth="1"/>
    <col min="8" max="8" width="10.625" style="1" bestFit="1" customWidth="1"/>
    <col min="9" max="16384" width="9.125" style="1" customWidth="1"/>
  </cols>
  <sheetData>
    <row r="1" spans="5:7" ht="12.75">
      <c r="E1" s="163" t="s">
        <v>355</v>
      </c>
      <c r="F1" s="164"/>
      <c r="G1" s="164"/>
    </row>
    <row r="2" spans="5:8" ht="70.5" customHeight="1">
      <c r="E2" s="165" t="s">
        <v>316</v>
      </c>
      <c r="F2" s="165"/>
      <c r="G2" s="165"/>
      <c r="H2" s="2"/>
    </row>
    <row r="3" spans="5:8" ht="15" customHeight="1">
      <c r="E3" s="166" t="s">
        <v>356</v>
      </c>
      <c r="F3" s="166"/>
      <c r="G3" s="166"/>
      <c r="H3" s="3"/>
    </row>
    <row r="4" ht="15" customHeight="1">
      <c r="G4" s="10"/>
    </row>
    <row r="5" spans="1:7" ht="36.75" customHeight="1">
      <c r="A5" s="167" t="s">
        <v>237</v>
      </c>
      <c r="B5" s="167"/>
      <c r="C5" s="167"/>
      <c r="D5" s="167"/>
      <c r="E5" s="167"/>
      <c r="F5" s="167"/>
      <c r="G5" s="167"/>
    </row>
    <row r="6" spans="1:7" ht="18.75" customHeight="1">
      <c r="A6" s="4"/>
      <c r="B6" s="4"/>
      <c r="C6" s="4"/>
      <c r="D6" s="4"/>
      <c r="E6" s="4"/>
      <c r="F6" s="4"/>
      <c r="G6" s="12"/>
    </row>
    <row r="7" spans="7:12" ht="13.5" thickBot="1">
      <c r="G7" s="13"/>
      <c r="L7" s="11"/>
    </row>
    <row r="8" spans="1:11" ht="35.25" customHeight="1" thickBot="1">
      <c r="A8" s="7" t="s">
        <v>0</v>
      </c>
      <c r="B8" s="8"/>
      <c r="C8" s="9" t="s">
        <v>1</v>
      </c>
      <c r="D8" s="9" t="s">
        <v>2</v>
      </c>
      <c r="E8" s="9" t="s">
        <v>3</v>
      </c>
      <c r="F8" s="9" t="s">
        <v>4</v>
      </c>
      <c r="G8" s="14" t="s">
        <v>251</v>
      </c>
      <c r="J8" s="161"/>
      <c r="K8" s="162"/>
    </row>
    <row r="9" spans="1:8" ht="20.25" customHeight="1">
      <c r="A9" s="142" t="s">
        <v>41</v>
      </c>
      <c r="B9" s="143"/>
      <c r="C9" s="144"/>
      <c r="D9" s="144"/>
      <c r="E9" s="145"/>
      <c r="F9" s="144"/>
      <c r="G9" s="47">
        <f>G11+G82+G93+G174+G304+G372+G391+G432</f>
        <v>3456435.6</v>
      </c>
      <c r="H9" s="6"/>
    </row>
    <row r="10" spans="1:8" ht="12" customHeight="1">
      <c r="A10" s="146" t="s">
        <v>5</v>
      </c>
      <c r="B10" s="147"/>
      <c r="C10" s="34"/>
      <c r="D10" s="34"/>
      <c r="E10" s="148"/>
      <c r="F10" s="34"/>
      <c r="G10" s="149"/>
      <c r="H10" s="6"/>
    </row>
    <row r="11" spans="1:7" ht="16.5" customHeight="1">
      <c r="A11" s="97" t="s">
        <v>8</v>
      </c>
      <c r="B11" s="98"/>
      <c r="C11" s="36" t="s">
        <v>6</v>
      </c>
      <c r="D11" s="18"/>
      <c r="E11" s="18"/>
      <c r="F11" s="18"/>
      <c r="G11" s="29">
        <f>G12+G16+G23+G35+G50+G54+G58+G30</f>
        <v>236758.19999999998</v>
      </c>
    </row>
    <row r="12" spans="1:7" ht="27" customHeight="1">
      <c r="A12" s="16" t="s">
        <v>68</v>
      </c>
      <c r="B12" s="41" t="s">
        <v>77</v>
      </c>
      <c r="C12" s="36" t="s">
        <v>6</v>
      </c>
      <c r="D12" s="36" t="s">
        <v>7</v>
      </c>
      <c r="E12" s="18"/>
      <c r="F12" s="18"/>
      <c r="G12" s="45">
        <f>G13</f>
        <v>4777.900000000001</v>
      </c>
    </row>
    <row r="13" spans="1:7" ht="39.75" customHeight="1">
      <c r="A13" s="17" t="s">
        <v>69</v>
      </c>
      <c r="B13" s="48" t="s">
        <v>77</v>
      </c>
      <c r="C13" s="18" t="s">
        <v>6</v>
      </c>
      <c r="D13" s="18" t="s">
        <v>7</v>
      </c>
      <c r="E13" s="18" t="s">
        <v>47</v>
      </c>
      <c r="F13" s="18"/>
      <c r="G13" s="31">
        <f>G14</f>
        <v>4777.900000000001</v>
      </c>
    </row>
    <row r="14" spans="1:7" ht="15" customHeight="1">
      <c r="A14" s="49" t="s">
        <v>108</v>
      </c>
      <c r="B14" s="48" t="s">
        <v>77</v>
      </c>
      <c r="C14" s="18" t="s">
        <v>6</v>
      </c>
      <c r="D14" s="18" t="s">
        <v>7</v>
      </c>
      <c r="E14" s="18" t="s">
        <v>48</v>
      </c>
      <c r="F14" s="18"/>
      <c r="G14" s="31">
        <f>G15</f>
        <v>4777.900000000001</v>
      </c>
    </row>
    <row r="15" spans="1:7" ht="34.5" customHeight="1">
      <c r="A15" s="20" t="s">
        <v>128</v>
      </c>
      <c r="B15" s="25" t="s">
        <v>77</v>
      </c>
      <c r="C15" s="21" t="s">
        <v>6</v>
      </c>
      <c r="D15" s="21" t="s">
        <v>7</v>
      </c>
      <c r="E15" s="21" t="s">
        <v>48</v>
      </c>
      <c r="F15" s="21" t="s">
        <v>129</v>
      </c>
      <c r="G15" s="33">
        <f>4664.8+113.1</f>
        <v>4777.900000000001</v>
      </c>
    </row>
    <row r="16" spans="1:7" ht="39.75" customHeight="1">
      <c r="A16" s="16" t="s">
        <v>109</v>
      </c>
      <c r="B16" s="41" t="s">
        <v>130</v>
      </c>
      <c r="C16" s="36" t="s">
        <v>6</v>
      </c>
      <c r="D16" s="36" t="s">
        <v>9</v>
      </c>
      <c r="E16" s="18"/>
      <c r="F16" s="18"/>
      <c r="G16" s="45">
        <f>G17</f>
        <v>30890.199999999997</v>
      </c>
    </row>
    <row r="17" spans="1:7" ht="39.75" customHeight="1">
      <c r="A17" s="17" t="s">
        <v>69</v>
      </c>
      <c r="B17" s="48" t="s">
        <v>130</v>
      </c>
      <c r="C17" s="18" t="s">
        <v>6</v>
      </c>
      <c r="D17" s="18" t="s">
        <v>9</v>
      </c>
      <c r="E17" s="18" t="s">
        <v>47</v>
      </c>
      <c r="F17" s="18"/>
      <c r="G17" s="31">
        <f>G18+G21</f>
        <v>30890.199999999997</v>
      </c>
    </row>
    <row r="18" spans="1:7" ht="15.75" customHeight="1">
      <c r="A18" s="52" t="s">
        <v>71</v>
      </c>
      <c r="B18" s="48" t="s">
        <v>130</v>
      </c>
      <c r="C18" s="18" t="s">
        <v>6</v>
      </c>
      <c r="D18" s="18" t="s">
        <v>9</v>
      </c>
      <c r="E18" s="18" t="s">
        <v>49</v>
      </c>
      <c r="F18" s="18"/>
      <c r="G18" s="31">
        <f>G19+G20</f>
        <v>27175.1</v>
      </c>
    </row>
    <row r="19" spans="1:7" ht="34.5" customHeight="1">
      <c r="A19" s="20" t="s">
        <v>128</v>
      </c>
      <c r="B19" s="25" t="s">
        <v>130</v>
      </c>
      <c r="C19" s="21" t="s">
        <v>6</v>
      </c>
      <c r="D19" s="21" t="s">
        <v>9</v>
      </c>
      <c r="E19" s="21" t="s">
        <v>49</v>
      </c>
      <c r="F19" s="21" t="s">
        <v>129</v>
      </c>
      <c r="G19" s="33">
        <f>23131.7+1036.8+145.6+782+261.9+67.5</f>
        <v>25425.5</v>
      </c>
    </row>
    <row r="20" spans="1:7" ht="15" customHeight="1">
      <c r="A20" s="51" t="s">
        <v>131</v>
      </c>
      <c r="B20" s="25" t="s">
        <v>130</v>
      </c>
      <c r="C20" s="21" t="s">
        <v>6</v>
      </c>
      <c r="D20" s="21" t="s">
        <v>9</v>
      </c>
      <c r="E20" s="21" t="s">
        <v>49</v>
      </c>
      <c r="F20" s="21" t="s">
        <v>132</v>
      </c>
      <c r="G20" s="33">
        <f>2106.6-261.9-95.1</f>
        <v>1749.6</v>
      </c>
    </row>
    <row r="21" spans="1:7" ht="15.75" customHeight="1">
      <c r="A21" s="50" t="s">
        <v>110</v>
      </c>
      <c r="B21" s="48" t="s">
        <v>130</v>
      </c>
      <c r="C21" s="18" t="s">
        <v>6</v>
      </c>
      <c r="D21" s="18" t="s">
        <v>9</v>
      </c>
      <c r="E21" s="18" t="s">
        <v>50</v>
      </c>
      <c r="F21" s="21"/>
      <c r="G21" s="31">
        <f>G22</f>
        <v>3715.1</v>
      </c>
    </row>
    <row r="22" spans="1:7" ht="35.25" customHeight="1">
      <c r="A22" s="20" t="s">
        <v>128</v>
      </c>
      <c r="B22" s="25" t="s">
        <v>130</v>
      </c>
      <c r="C22" s="21" t="s">
        <v>6</v>
      </c>
      <c r="D22" s="21" t="s">
        <v>9</v>
      </c>
      <c r="E22" s="21" t="s">
        <v>50</v>
      </c>
      <c r="F22" s="21" t="s">
        <v>129</v>
      </c>
      <c r="G22" s="33">
        <f>3676.3+11.2+27.6</f>
        <v>3715.1</v>
      </c>
    </row>
    <row r="23" spans="1:7" ht="40.5" customHeight="1">
      <c r="A23" s="16" t="s">
        <v>76</v>
      </c>
      <c r="B23" s="41" t="s">
        <v>77</v>
      </c>
      <c r="C23" s="36" t="s">
        <v>6</v>
      </c>
      <c r="D23" s="36" t="s">
        <v>10</v>
      </c>
      <c r="E23" s="18"/>
      <c r="F23" s="18"/>
      <c r="G23" s="45">
        <f>G24</f>
        <v>133444.8</v>
      </c>
    </row>
    <row r="24" spans="1:7" ht="39.75" customHeight="1">
      <c r="A24" s="17" t="s">
        <v>69</v>
      </c>
      <c r="B24" s="48" t="s">
        <v>77</v>
      </c>
      <c r="C24" s="18" t="s">
        <v>6</v>
      </c>
      <c r="D24" s="18" t="s">
        <v>10</v>
      </c>
      <c r="E24" s="18" t="s">
        <v>47</v>
      </c>
      <c r="F24" s="18"/>
      <c r="G24" s="31">
        <f>G25</f>
        <v>133444.8</v>
      </c>
    </row>
    <row r="25" spans="1:7" ht="15" customHeight="1">
      <c r="A25" s="52" t="s">
        <v>111</v>
      </c>
      <c r="B25" s="48" t="s">
        <v>77</v>
      </c>
      <c r="C25" s="18" t="s">
        <v>6</v>
      </c>
      <c r="D25" s="18" t="s">
        <v>10</v>
      </c>
      <c r="E25" s="18" t="s">
        <v>49</v>
      </c>
      <c r="F25" s="18"/>
      <c r="G25" s="31">
        <f>G26+G27+G28+G29</f>
        <v>133444.8</v>
      </c>
    </row>
    <row r="26" spans="1:7" ht="35.25" customHeight="1">
      <c r="A26" s="20" t="s">
        <v>128</v>
      </c>
      <c r="B26" s="25" t="s">
        <v>77</v>
      </c>
      <c r="C26" s="21" t="s">
        <v>6</v>
      </c>
      <c r="D26" s="21" t="s">
        <v>10</v>
      </c>
      <c r="E26" s="21" t="s">
        <v>49</v>
      </c>
      <c r="F26" s="21" t="s">
        <v>129</v>
      </c>
      <c r="G26" s="152">
        <f>114491.1+6130.8+140+3693.4-36.7+1920.3</f>
        <v>126338.90000000001</v>
      </c>
    </row>
    <row r="27" spans="1:7" ht="15" customHeight="1">
      <c r="A27" s="51" t="s">
        <v>131</v>
      </c>
      <c r="B27" s="25" t="s">
        <v>77</v>
      </c>
      <c r="C27" s="21" t="s">
        <v>6</v>
      </c>
      <c r="D27" s="21" t="s">
        <v>10</v>
      </c>
      <c r="E27" s="21" t="s">
        <v>49</v>
      </c>
      <c r="F27" s="21" t="s">
        <v>132</v>
      </c>
      <c r="G27" s="152">
        <f>4664.9+75+514.2+1338+1501.8-1000.1-1926.3</f>
        <v>5167.499999999999</v>
      </c>
    </row>
    <row r="28" spans="1:7" ht="15" customHeight="1">
      <c r="A28" s="51" t="s">
        <v>133</v>
      </c>
      <c r="B28" s="25" t="s">
        <v>77</v>
      </c>
      <c r="C28" s="21" t="s">
        <v>6</v>
      </c>
      <c r="D28" s="21" t="s">
        <v>10</v>
      </c>
      <c r="E28" s="21" t="s">
        <v>49</v>
      </c>
      <c r="F28" s="21" t="s">
        <v>134</v>
      </c>
      <c r="G28" s="33">
        <f>35+1897.3</f>
        <v>1932.3</v>
      </c>
    </row>
    <row r="29" spans="1:7" ht="14.25" customHeight="1">
      <c r="A29" s="51" t="s">
        <v>143</v>
      </c>
      <c r="B29" s="25" t="s">
        <v>77</v>
      </c>
      <c r="C29" s="21" t="s">
        <v>6</v>
      </c>
      <c r="D29" s="21" t="s">
        <v>10</v>
      </c>
      <c r="E29" s="21" t="s">
        <v>49</v>
      </c>
      <c r="F29" s="21" t="s">
        <v>144</v>
      </c>
      <c r="G29" s="152">
        <f>0.1+6</f>
        <v>6.1</v>
      </c>
    </row>
    <row r="30" spans="1:7" ht="15" customHeight="1">
      <c r="A30" s="57" t="s">
        <v>348</v>
      </c>
      <c r="B30" s="41" t="s">
        <v>77</v>
      </c>
      <c r="C30" s="36" t="s">
        <v>6</v>
      </c>
      <c r="D30" s="36" t="s">
        <v>24</v>
      </c>
      <c r="E30" s="21"/>
      <c r="F30" s="21"/>
      <c r="G30" s="29">
        <f>G31</f>
        <v>33.5</v>
      </c>
    </row>
    <row r="31" spans="1:7" ht="39.75" customHeight="1">
      <c r="A31" s="52" t="s">
        <v>349</v>
      </c>
      <c r="B31" s="48" t="s">
        <v>77</v>
      </c>
      <c r="C31" s="18" t="s">
        <v>6</v>
      </c>
      <c r="D31" s="18" t="s">
        <v>24</v>
      </c>
      <c r="E31" s="141" t="s">
        <v>350</v>
      </c>
      <c r="F31" s="21"/>
      <c r="G31" s="31">
        <f>G32</f>
        <v>33.5</v>
      </c>
    </row>
    <row r="32" spans="1:7" ht="14.25" customHeight="1">
      <c r="A32" s="51" t="s">
        <v>131</v>
      </c>
      <c r="B32" s="25" t="s">
        <v>77</v>
      </c>
      <c r="C32" s="21" t="s">
        <v>6</v>
      </c>
      <c r="D32" s="21" t="s">
        <v>24</v>
      </c>
      <c r="E32" s="21" t="s">
        <v>350</v>
      </c>
      <c r="F32" s="21" t="s">
        <v>132</v>
      </c>
      <c r="G32" s="33">
        <f>G34</f>
        <v>33.5</v>
      </c>
    </row>
    <row r="33" spans="1:7" ht="14.25" customHeight="1">
      <c r="A33" s="64" t="s">
        <v>5</v>
      </c>
      <c r="B33" s="25"/>
      <c r="C33" s="21"/>
      <c r="D33" s="21"/>
      <c r="E33" s="21"/>
      <c r="F33" s="21"/>
      <c r="G33" s="33"/>
    </row>
    <row r="34" spans="1:7" ht="14.25" customHeight="1">
      <c r="A34" s="51" t="s">
        <v>343</v>
      </c>
      <c r="B34" s="25" t="s">
        <v>77</v>
      </c>
      <c r="C34" s="21" t="s">
        <v>6</v>
      </c>
      <c r="D34" s="21" t="s">
        <v>24</v>
      </c>
      <c r="E34" s="21" t="s">
        <v>350</v>
      </c>
      <c r="F34" s="21" t="s">
        <v>132</v>
      </c>
      <c r="G34" s="33">
        <v>33.5</v>
      </c>
    </row>
    <row r="35" spans="1:7" ht="39.75" customHeight="1">
      <c r="A35" s="19" t="s">
        <v>78</v>
      </c>
      <c r="B35" s="41" t="s">
        <v>138</v>
      </c>
      <c r="C35" s="36" t="s">
        <v>6</v>
      </c>
      <c r="D35" s="36" t="s">
        <v>11</v>
      </c>
      <c r="E35" s="21"/>
      <c r="F35" s="21"/>
      <c r="G35" s="29">
        <f>G36+G44</f>
        <v>33928.299999999996</v>
      </c>
    </row>
    <row r="36" spans="1:7" ht="40.5" customHeight="1">
      <c r="A36" s="17" t="s">
        <v>69</v>
      </c>
      <c r="B36" s="48" t="s">
        <v>138</v>
      </c>
      <c r="C36" s="18" t="s">
        <v>6</v>
      </c>
      <c r="D36" s="18" t="s">
        <v>11</v>
      </c>
      <c r="E36" s="18" t="s">
        <v>47</v>
      </c>
      <c r="F36" s="18"/>
      <c r="G36" s="31">
        <f>G37+G40+G42</f>
        <v>9595.5</v>
      </c>
    </row>
    <row r="37" spans="1:7" ht="15" customHeight="1">
      <c r="A37" s="52" t="s">
        <v>71</v>
      </c>
      <c r="B37" s="53" t="s">
        <v>138</v>
      </c>
      <c r="C37" s="18" t="s">
        <v>6</v>
      </c>
      <c r="D37" s="18" t="s">
        <v>11</v>
      </c>
      <c r="E37" s="18" t="s">
        <v>49</v>
      </c>
      <c r="F37" s="18"/>
      <c r="G37" s="31">
        <f>G38+G39</f>
        <v>5296.200000000001</v>
      </c>
    </row>
    <row r="38" spans="1:7" ht="35.25" customHeight="1">
      <c r="A38" s="20" t="s">
        <v>128</v>
      </c>
      <c r="B38" s="32" t="s">
        <v>138</v>
      </c>
      <c r="C38" s="21" t="s">
        <v>6</v>
      </c>
      <c r="D38" s="21" t="s">
        <v>11</v>
      </c>
      <c r="E38" s="21" t="s">
        <v>49</v>
      </c>
      <c r="F38" s="21" t="s">
        <v>129</v>
      </c>
      <c r="G38" s="152">
        <f>4660-56+33.6+23.6-12.4</f>
        <v>4648.800000000001</v>
      </c>
    </row>
    <row r="39" spans="1:7" ht="14.25" customHeight="1">
      <c r="A39" s="51" t="s">
        <v>131</v>
      </c>
      <c r="B39" s="32" t="s">
        <v>138</v>
      </c>
      <c r="C39" s="21" t="s">
        <v>6</v>
      </c>
      <c r="D39" s="21" t="s">
        <v>11</v>
      </c>
      <c r="E39" s="21" t="s">
        <v>49</v>
      </c>
      <c r="F39" s="21" t="s">
        <v>132</v>
      </c>
      <c r="G39" s="33">
        <f>470.3+177.1</f>
        <v>647.4</v>
      </c>
    </row>
    <row r="40" spans="1:7" ht="27" customHeight="1">
      <c r="A40" s="50" t="s">
        <v>114</v>
      </c>
      <c r="B40" s="53" t="s">
        <v>138</v>
      </c>
      <c r="C40" s="18" t="s">
        <v>6</v>
      </c>
      <c r="D40" s="18" t="s">
        <v>11</v>
      </c>
      <c r="E40" s="18" t="s">
        <v>115</v>
      </c>
      <c r="F40" s="21"/>
      <c r="G40" s="31">
        <f>G41</f>
        <v>2407.4</v>
      </c>
    </row>
    <row r="41" spans="1:7" ht="34.5" customHeight="1">
      <c r="A41" s="20" t="s">
        <v>128</v>
      </c>
      <c r="B41" s="32" t="s">
        <v>138</v>
      </c>
      <c r="C41" s="21" t="s">
        <v>6</v>
      </c>
      <c r="D41" s="21" t="s">
        <v>11</v>
      </c>
      <c r="E41" s="21" t="s">
        <v>115</v>
      </c>
      <c r="F41" s="21" t="s">
        <v>129</v>
      </c>
      <c r="G41" s="152">
        <f>2380.8+11.2+15.4</f>
        <v>2407.4</v>
      </c>
    </row>
    <row r="42" spans="1:7" ht="15.75" customHeight="1">
      <c r="A42" s="52" t="s">
        <v>116</v>
      </c>
      <c r="B42" s="53" t="s">
        <v>138</v>
      </c>
      <c r="C42" s="18" t="s">
        <v>6</v>
      </c>
      <c r="D42" s="18" t="s">
        <v>11</v>
      </c>
      <c r="E42" s="18" t="s">
        <v>117</v>
      </c>
      <c r="F42" s="21"/>
      <c r="G42" s="31">
        <f>G43</f>
        <v>1891.9</v>
      </c>
    </row>
    <row r="43" spans="1:7" ht="34.5" customHeight="1">
      <c r="A43" s="20" t="s">
        <v>128</v>
      </c>
      <c r="B43" s="32" t="s">
        <v>138</v>
      </c>
      <c r="C43" s="21" t="s">
        <v>6</v>
      </c>
      <c r="D43" s="21" t="s">
        <v>11</v>
      </c>
      <c r="E43" s="21" t="s">
        <v>117</v>
      </c>
      <c r="F43" s="21" t="s">
        <v>129</v>
      </c>
      <c r="G43" s="152">
        <f>1883.7+11.2-3</f>
        <v>1891.9</v>
      </c>
    </row>
    <row r="44" spans="1:7" ht="15.75" customHeight="1">
      <c r="A44" s="52" t="s">
        <v>135</v>
      </c>
      <c r="B44" s="48" t="s">
        <v>70</v>
      </c>
      <c r="C44" s="18" t="s">
        <v>6</v>
      </c>
      <c r="D44" s="18" t="s">
        <v>11</v>
      </c>
      <c r="E44" s="48" t="s">
        <v>44</v>
      </c>
      <c r="F44" s="18"/>
      <c r="G44" s="128">
        <f>G45</f>
        <v>24332.799999999996</v>
      </c>
    </row>
    <row r="45" spans="1:7" ht="27.75" customHeight="1">
      <c r="A45" s="56" t="s">
        <v>139</v>
      </c>
      <c r="B45" s="53" t="s">
        <v>70</v>
      </c>
      <c r="C45" s="18" t="s">
        <v>6</v>
      </c>
      <c r="D45" s="18" t="s">
        <v>11</v>
      </c>
      <c r="E45" s="48" t="s">
        <v>140</v>
      </c>
      <c r="F45" s="18"/>
      <c r="G45" s="31">
        <f>G46</f>
        <v>24332.799999999996</v>
      </c>
    </row>
    <row r="46" spans="1:7" ht="40.5" customHeight="1">
      <c r="A46" s="55" t="s">
        <v>141</v>
      </c>
      <c r="B46" s="53" t="s">
        <v>70</v>
      </c>
      <c r="C46" s="18" t="s">
        <v>6</v>
      </c>
      <c r="D46" s="18" t="s">
        <v>11</v>
      </c>
      <c r="E46" s="48" t="s">
        <v>142</v>
      </c>
      <c r="F46" s="21"/>
      <c r="G46" s="46">
        <f>G47+G48+G49</f>
        <v>24332.799999999996</v>
      </c>
    </row>
    <row r="47" spans="1:7" ht="34.5" customHeight="1">
      <c r="A47" s="20" t="s">
        <v>128</v>
      </c>
      <c r="B47" s="61" t="s">
        <v>70</v>
      </c>
      <c r="C47" s="21" t="s">
        <v>6</v>
      </c>
      <c r="D47" s="21" t="s">
        <v>11</v>
      </c>
      <c r="E47" s="25" t="s">
        <v>142</v>
      </c>
      <c r="F47" s="21" t="s">
        <v>129</v>
      </c>
      <c r="G47" s="151">
        <f>22443.6+56+147.6+502.7+46</f>
        <v>23195.899999999998</v>
      </c>
    </row>
    <row r="48" spans="1:7" ht="15" customHeight="1">
      <c r="A48" s="51" t="s">
        <v>131</v>
      </c>
      <c r="B48" s="61" t="s">
        <v>70</v>
      </c>
      <c r="C48" s="21" t="s">
        <v>6</v>
      </c>
      <c r="D48" s="21" t="s">
        <v>11</v>
      </c>
      <c r="E48" s="25" t="s">
        <v>142</v>
      </c>
      <c r="F48" s="21" t="s">
        <v>132</v>
      </c>
      <c r="G48" s="151">
        <f>1681.5-502.7-46</f>
        <v>1132.8</v>
      </c>
    </row>
    <row r="49" spans="1:7" ht="15" customHeight="1">
      <c r="A49" s="51" t="s">
        <v>143</v>
      </c>
      <c r="B49" s="61" t="s">
        <v>70</v>
      </c>
      <c r="C49" s="21" t="s">
        <v>6</v>
      </c>
      <c r="D49" s="21" t="s">
        <v>11</v>
      </c>
      <c r="E49" s="25" t="s">
        <v>142</v>
      </c>
      <c r="F49" s="21" t="s">
        <v>144</v>
      </c>
      <c r="G49" s="26">
        <v>4.1</v>
      </c>
    </row>
    <row r="50" spans="1:7" ht="17.25" customHeight="1">
      <c r="A50" s="57" t="s">
        <v>145</v>
      </c>
      <c r="B50" s="41" t="s">
        <v>77</v>
      </c>
      <c r="C50" s="36" t="s">
        <v>6</v>
      </c>
      <c r="D50" s="36" t="s">
        <v>12</v>
      </c>
      <c r="E50" s="21"/>
      <c r="F50" s="21"/>
      <c r="G50" s="29">
        <f>G51</f>
        <v>4163.7</v>
      </c>
    </row>
    <row r="51" spans="1:7" ht="16.5" customHeight="1">
      <c r="A51" s="49" t="s">
        <v>146</v>
      </c>
      <c r="B51" s="48" t="s">
        <v>77</v>
      </c>
      <c r="C51" s="18" t="s">
        <v>6</v>
      </c>
      <c r="D51" s="18" t="s">
        <v>12</v>
      </c>
      <c r="E51" s="18" t="s">
        <v>147</v>
      </c>
      <c r="F51" s="21"/>
      <c r="G51" s="31">
        <f>G52</f>
        <v>4163.7</v>
      </c>
    </row>
    <row r="52" spans="1:7" ht="26.25" customHeight="1">
      <c r="A52" s="17" t="s">
        <v>148</v>
      </c>
      <c r="B52" s="48" t="s">
        <v>77</v>
      </c>
      <c r="C52" s="18" t="s">
        <v>6</v>
      </c>
      <c r="D52" s="18" t="s">
        <v>12</v>
      </c>
      <c r="E52" s="107" t="s">
        <v>236</v>
      </c>
      <c r="F52" s="21"/>
      <c r="G52" s="31">
        <f>G53</f>
        <v>4163.7</v>
      </c>
    </row>
    <row r="53" spans="1:7" ht="15" customHeight="1">
      <c r="A53" s="51" t="s">
        <v>143</v>
      </c>
      <c r="B53" s="25" t="s">
        <v>77</v>
      </c>
      <c r="C53" s="21" t="s">
        <v>6</v>
      </c>
      <c r="D53" s="21" t="s">
        <v>12</v>
      </c>
      <c r="E53" s="38" t="s">
        <v>236</v>
      </c>
      <c r="F53" s="21" t="s">
        <v>144</v>
      </c>
      <c r="G53" s="33">
        <f>3775+262.2+126.5</f>
        <v>4163.7</v>
      </c>
    </row>
    <row r="54" spans="1:7" ht="17.25" customHeight="1">
      <c r="A54" s="58" t="s">
        <v>38</v>
      </c>
      <c r="B54" s="41" t="s">
        <v>77</v>
      </c>
      <c r="C54" s="36" t="s">
        <v>6</v>
      </c>
      <c r="D54" s="36" t="s">
        <v>21</v>
      </c>
      <c r="E54" s="18"/>
      <c r="F54" s="18"/>
      <c r="G54" s="45">
        <f>G55</f>
        <v>4787.3</v>
      </c>
    </row>
    <row r="55" spans="1:7" ht="17.25" customHeight="1">
      <c r="A55" s="49" t="s">
        <v>38</v>
      </c>
      <c r="B55" s="48" t="s">
        <v>77</v>
      </c>
      <c r="C55" s="18" t="s">
        <v>6</v>
      </c>
      <c r="D55" s="18" t="s">
        <v>21</v>
      </c>
      <c r="E55" s="18" t="s">
        <v>14</v>
      </c>
      <c r="F55" s="18"/>
      <c r="G55" s="31">
        <f>G56</f>
        <v>4787.3</v>
      </c>
    </row>
    <row r="56" spans="1:7" ht="16.5" customHeight="1">
      <c r="A56" s="49" t="s">
        <v>72</v>
      </c>
      <c r="B56" s="48" t="s">
        <v>77</v>
      </c>
      <c r="C56" s="18" t="s">
        <v>6</v>
      </c>
      <c r="D56" s="18" t="s">
        <v>21</v>
      </c>
      <c r="E56" s="18" t="s">
        <v>51</v>
      </c>
      <c r="F56" s="18"/>
      <c r="G56" s="31">
        <f>G57</f>
        <v>4787.3</v>
      </c>
    </row>
    <row r="57" spans="1:7" ht="13.5" customHeight="1">
      <c r="A57" s="51" t="s">
        <v>143</v>
      </c>
      <c r="B57" s="25" t="s">
        <v>77</v>
      </c>
      <c r="C57" s="21" t="s">
        <v>6</v>
      </c>
      <c r="D57" s="21" t="s">
        <v>21</v>
      </c>
      <c r="E57" s="21" t="s">
        <v>51</v>
      </c>
      <c r="F57" s="21" t="s">
        <v>144</v>
      </c>
      <c r="G57" s="33">
        <f>5140.3-226.5-126.5</f>
        <v>4787.3</v>
      </c>
    </row>
    <row r="58" spans="1:7" ht="18" customHeight="1">
      <c r="A58" s="58" t="s">
        <v>15</v>
      </c>
      <c r="B58" s="41" t="s">
        <v>77</v>
      </c>
      <c r="C58" s="36" t="s">
        <v>6</v>
      </c>
      <c r="D58" s="36" t="s">
        <v>84</v>
      </c>
      <c r="E58" s="18"/>
      <c r="F58" s="18"/>
      <c r="G58" s="45">
        <f>G59+G63+G71+G75+G79</f>
        <v>24732.500000000004</v>
      </c>
    </row>
    <row r="59" spans="1:7" ht="39.75" customHeight="1">
      <c r="A59" s="50" t="s">
        <v>69</v>
      </c>
      <c r="B59" s="48" t="s">
        <v>77</v>
      </c>
      <c r="C59" s="18" t="s">
        <v>6</v>
      </c>
      <c r="D59" s="18" t="s">
        <v>84</v>
      </c>
      <c r="E59" s="18" t="s">
        <v>47</v>
      </c>
      <c r="F59" s="18"/>
      <c r="G59" s="23">
        <f>G60</f>
        <v>1325.4</v>
      </c>
    </row>
    <row r="60" spans="1:7" ht="53.25" customHeight="1">
      <c r="A60" s="50" t="s">
        <v>112</v>
      </c>
      <c r="B60" s="48" t="s">
        <v>77</v>
      </c>
      <c r="C60" s="18" t="s">
        <v>6</v>
      </c>
      <c r="D60" s="18" t="s">
        <v>84</v>
      </c>
      <c r="E60" s="18" t="s">
        <v>80</v>
      </c>
      <c r="F60" s="21"/>
      <c r="G60" s="31">
        <f>G61+G62</f>
        <v>1325.4</v>
      </c>
    </row>
    <row r="61" spans="1:7" ht="35.25" customHeight="1">
      <c r="A61" s="40" t="s">
        <v>128</v>
      </c>
      <c r="B61" s="25" t="s">
        <v>77</v>
      </c>
      <c r="C61" s="21" t="s">
        <v>6</v>
      </c>
      <c r="D61" s="21" t="s">
        <v>84</v>
      </c>
      <c r="E61" s="21" t="s">
        <v>80</v>
      </c>
      <c r="F61" s="21" t="s">
        <v>129</v>
      </c>
      <c r="G61" s="33">
        <v>1295.7</v>
      </c>
    </row>
    <row r="62" spans="1:7" ht="15" customHeight="1">
      <c r="A62" s="51" t="s">
        <v>131</v>
      </c>
      <c r="B62" s="25" t="s">
        <v>77</v>
      </c>
      <c r="C62" s="21" t="s">
        <v>6</v>
      </c>
      <c r="D62" s="21" t="s">
        <v>84</v>
      </c>
      <c r="E62" s="21" t="s">
        <v>80</v>
      </c>
      <c r="F62" s="21" t="s">
        <v>132</v>
      </c>
      <c r="G62" s="33">
        <v>29.7</v>
      </c>
    </row>
    <row r="63" spans="1:7" ht="27.75" customHeight="1">
      <c r="A63" s="17" t="s">
        <v>246</v>
      </c>
      <c r="B63" s="48" t="s">
        <v>77</v>
      </c>
      <c r="C63" s="18" t="s">
        <v>6</v>
      </c>
      <c r="D63" s="18" t="s">
        <v>84</v>
      </c>
      <c r="E63" s="18" t="s">
        <v>42</v>
      </c>
      <c r="F63" s="18"/>
      <c r="G63" s="23">
        <f>G64+G66</f>
        <v>17650.3</v>
      </c>
    </row>
    <row r="64" spans="1:7" ht="27" customHeight="1">
      <c r="A64" s="17" t="s">
        <v>247</v>
      </c>
      <c r="B64" s="48" t="s">
        <v>77</v>
      </c>
      <c r="C64" s="18" t="s">
        <v>6</v>
      </c>
      <c r="D64" s="18" t="s">
        <v>84</v>
      </c>
      <c r="E64" s="18" t="s">
        <v>52</v>
      </c>
      <c r="F64" s="18"/>
      <c r="G64" s="23">
        <f>G65</f>
        <v>1959.4999999999998</v>
      </c>
    </row>
    <row r="65" spans="1:7" ht="15" customHeight="1">
      <c r="A65" s="51" t="s">
        <v>131</v>
      </c>
      <c r="B65" s="25" t="s">
        <v>77</v>
      </c>
      <c r="C65" s="21" t="s">
        <v>6</v>
      </c>
      <c r="D65" s="21" t="s">
        <v>84</v>
      </c>
      <c r="E65" s="21" t="s">
        <v>52</v>
      </c>
      <c r="F65" s="21" t="s">
        <v>132</v>
      </c>
      <c r="G65" s="152">
        <f>1617.3+152.6+189.6</f>
        <v>1959.4999999999998</v>
      </c>
    </row>
    <row r="66" spans="1:7" ht="15.75" customHeight="1">
      <c r="A66" s="17" t="s">
        <v>337</v>
      </c>
      <c r="B66" s="48" t="s">
        <v>77</v>
      </c>
      <c r="C66" s="18" t="s">
        <v>6</v>
      </c>
      <c r="D66" s="18" t="s">
        <v>84</v>
      </c>
      <c r="E66" s="18" t="s">
        <v>338</v>
      </c>
      <c r="F66" s="21"/>
      <c r="G66" s="31">
        <f>G67+G69</f>
        <v>15690.8</v>
      </c>
    </row>
    <row r="67" spans="1:7" ht="26.25" customHeight="1">
      <c r="A67" s="100" t="s">
        <v>339</v>
      </c>
      <c r="B67" s="48" t="s">
        <v>77</v>
      </c>
      <c r="C67" s="18" t="s">
        <v>6</v>
      </c>
      <c r="D67" s="18" t="s">
        <v>84</v>
      </c>
      <c r="E67" s="18" t="s">
        <v>340</v>
      </c>
      <c r="F67" s="21"/>
      <c r="G67" s="31">
        <f>G68</f>
        <v>12690.8</v>
      </c>
    </row>
    <row r="68" spans="1:7" ht="15" customHeight="1">
      <c r="A68" s="51" t="s">
        <v>143</v>
      </c>
      <c r="B68" s="25" t="s">
        <v>77</v>
      </c>
      <c r="C68" s="21" t="s">
        <v>6</v>
      </c>
      <c r="D68" s="21" t="s">
        <v>84</v>
      </c>
      <c r="E68" s="21" t="s">
        <v>340</v>
      </c>
      <c r="F68" s="21" t="s">
        <v>144</v>
      </c>
      <c r="G68" s="33">
        <f>12690.8</f>
        <v>12690.8</v>
      </c>
    </row>
    <row r="69" spans="1:7" ht="27.75" customHeight="1">
      <c r="A69" s="50" t="s">
        <v>351</v>
      </c>
      <c r="B69" s="48" t="s">
        <v>77</v>
      </c>
      <c r="C69" s="18" t="s">
        <v>6</v>
      </c>
      <c r="D69" s="18" t="s">
        <v>84</v>
      </c>
      <c r="E69" s="18" t="s">
        <v>352</v>
      </c>
      <c r="F69" s="21"/>
      <c r="G69" s="31">
        <f>G70</f>
        <v>3000</v>
      </c>
    </row>
    <row r="70" spans="1:7" ht="15" customHeight="1">
      <c r="A70" s="51" t="s">
        <v>143</v>
      </c>
      <c r="B70" s="25" t="s">
        <v>77</v>
      </c>
      <c r="C70" s="21" t="s">
        <v>6</v>
      </c>
      <c r="D70" s="21" t="s">
        <v>84</v>
      </c>
      <c r="E70" s="21" t="s">
        <v>352</v>
      </c>
      <c r="F70" s="21" t="s">
        <v>144</v>
      </c>
      <c r="G70" s="33">
        <v>3000</v>
      </c>
    </row>
    <row r="71" spans="1:7" ht="28.5" customHeight="1">
      <c r="A71" s="17" t="s">
        <v>16</v>
      </c>
      <c r="B71" s="48" t="s">
        <v>77</v>
      </c>
      <c r="C71" s="18" t="s">
        <v>6</v>
      </c>
      <c r="D71" s="18" t="s">
        <v>84</v>
      </c>
      <c r="E71" s="18" t="s">
        <v>17</v>
      </c>
      <c r="F71" s="21"/>
      <c r="G71" s="31">
        <f>G72</f>
        <v>5404.1</v>
      </c>
    </row>
    <row r="72" spans="1:7" ht="16.5" customHeight="1">
      <c r="A72" s="49" t="s">
        <v>53</v>
      </c>
      <c r="B72" s="48" t="s">
        <v>77</v>
      </c>
      <c r="C72" s="18" t="s">
        <v>6</v>
      </c>
      <c r="D72" s="18" t="s">
        <v>84</v>
      </c>
      <c r="E72" s="18" t="s">
        <v>54</v>
      </c>
      <c r="F72" s="21"/>
      <c r="G72" s="31">
        <f>G73+G74</f>
        <v>5404.1</v>
      </c>
    </row>
    <row r="73" spans="1:7" ht="15" customHeight="1">
      <c r="A73" s="51" t="s">
        <v>131</v>
      </c>
      <c r="B73" s="25" t="s">
        <v>77</v>
      </c>
      <c r="C73" s="21" t="s">
        <v>6</v>
      </c>
      <c r="D73" s="21" t="s">
        <v>84</v>
      </c>
      <c r="E73" s="21" t="s">
        <v>54</v>
      </c>
      <c r="F73" s="21" t="s">
        <v>132</v>
      </c>
      <c r="G73" s="152">
        <f>4004.1-312.9+1500-47-373.7</f>
        <v>4770.5</v>
      </c>
    </row>
    <row r="74" spans="1:7" ht="15" customHeight="1">
      <c r="A74" s="51" t="s">
        <v>143</v>
      </c>
      <c r="B74" s="25" t="s">
        <v>77</v>
      </c>
      <c r="C74" s="21" t="s">
        <v>6</v>
      </c>
      <c r="D74" s="21" t="s">
        <v>84</v>
      </c>
      <c r="E74" s="21" t="s">
        <v>54</v>
      </c>
      <c r="F74" s="21" t="s">
        <v>144</v>
      </c>
      <c r="G74" s="152">
        <f>312.9+47+273.7</f>
        <v>633.5999999999999</v>
      </c>
    </row>
    <row r="75" spans="1:7" ht="16.5" customHeight="1">
      <c r="A75" s="52" t="s">
        <v>135</v>
      </c>
      <c r="B75" s="48" t="s">
        <v>77</v>
      </c>
      <c r="C75" s="18" t="s">
        <v>6</v>
      </c>
      <c r="D75" s="18" t="s">
        <v>84</v>
      </c>
      <c r="E75" s="48" t="s">
        <v>44</v>
      </c>
      <c r="F75" s="21"/>
      <c r="G75" s="31">
        <f>G76</f>
        <v>132.7</v>
      </c>
    </row>
    <row r="76" spans="1:7" ht="27.75" customHeight="1">
      <c r="A76" s="50" t="s">
        <v>149</v>
      </c>
      <c r="B76" s="48" t="s">
        <v>77</v>
      </c>
      <c r="C76" s="18" t="s">
        <v>6</v>
      </c>
      <c r="D76" s="18" t="s">
        <v>84</v>
      </c>
      <c r="E76" s="48" t="s">
        <v>150</v>
      </c>
      <c r="F76" s="21"/>
      <c r="G76" s="31">
        <f>G77+G78</f>
        <v>132.7</v>
      </c>
    </row>
    <row r="77" spans="1:7" ht="37.5" customHeight="1">
      <c r="A77" s="40" t="s">
        <v>128</v>
      </c>
      <c r="B77" s="25" t="s">
        <v>77</v>
      </c>
      <c r="C77" s="21" t="s">
        <v>6</v>
      </c>
      <c r="D77" s="21" t="s">
        <v>84</v>
      </c>
      <c r="E77" s="21" t="s">
        <v>150</v>
      </c>
      <c r="F77" s="21" t="s">
        <v>129</v>
      </c>
      <c r="G77" s="31">
        <v>84.2</v>
      </c>
    </row>
    <row r="78" spans="1:7" ht="13.5" customHeight="1">
      <c r="A78" s="20" t="s">
        <v>131</v>
      </c>
      <c r="B78" s="25" t="s">
        <v>77</v>
      </c>
      <c r="C78" s="21" t="s">
        <v>6</v>
      </c>
      <c r="D78" s="21" t="s">
        <v>84</v>
      </c>
      <c r="E78" s="21" t="s">
        <v>151</v>
      </c>
      <c r="F78" s="21" t="s">
        <v>132</v>
      </c>
      <c r="G78" s="33">
        <f>131-82.5</f>
        <v>48.5</v>
      </c>
    </row>
    <row r="79" spans="1:7" ht="15.75" customHeight="1">
      <c r="A79" s="56" t="s">
        <v>124</v>
      </c>
      <c r="B79" s="48" t="s">
        <v>77</v>
      </c>
      <c r="C79" s="18" t="s">
        <v>6</v>
      </c>
      <c r="D79" s="18" t="s">
        <v>84</v>
      </c>
      <c r="E79" s="48" t="s">
        <v>122</v>
      </c>
      <c r="F79" s="21"/>
      <c r="G79" s="31">
        <f>G80</f>
        <v>220</v>
      </c>
    </row>
    <row r="80" spans="1:7" ht="40.5" customHeight="1">
      <c r="A80" s="42" t="s">
        <v>127</v>
      </c>
      <c r="B80" s="48" t="s">
        <v>77</v>
      </c>
      <c r="C80" s="18" t="s">
        <v>6</v>
      </c>
      <c r="D80" s="18" t="s">
        <v>84</v>
      </c>
      <c r="E80" s="48" t="s">
        <v>123</v>
      </c>
      <c r="F80" s="18"/>
      <c r="G80" s="31">
        <f>G81</f>
        <v>220</v>
      </c>
    </row>
    <row r="81" spans="1:7" ht="22.5" customHeight="1">
      <c r="A81" s="37" t="s">
        <v>152</v>
      </c>
      <c r="B81" s="25" t="s">
        <v>77</v>
      </c>
      <c r="C81" s="21" t="s">
        <v>6</v>
      </c>
      <c r="D81" s="21" t="s">
        <v>84</v>
      </c>
      <c r="E81" s="21" t="s">
        <v>123</v>
      </c>
      <c r="F81" s="21" t="s">
        <v>153</v>
      </c>
      <c r="G81" s="33">
        <v>220</v>
      </c>
    </row>
    <row r="82" spans="1:7" ht="27.75" customHeight="1">
      <c r="A82" s="90" t="s">
        <v>39</v>
      </c>
      <c r="B82" s="105"/>
      <c r="C82" s="36" t="s">
        <v>9</v>
      </c>
      <c r="D82" s="18"/>
      <c r="E82" s="18"/>
      <c r="F82" s="18"/>
      <c r="G82" s="29">
        <f>G83+G88</f>
        <v>14362.400000000001</v>
      </c>
    </row>
    <row r="83" spans="1:7" ht="31.5" customHeight="1">
      <c r="A83" s="58" t="s">
        <v>79</v>
      </c>
      <c r="B83" s="44" t="s">
        <v>77</v>
      </c>
      <c r="C83" s="36" t="s">
        <v>9</v>
      </c>
      <c r="D83" s="36" t="s">
        <v>32</v>
      </c>
      <c r="E83" s="18"/>
      <c r="F83" s="18"/>
      <c r="G83" s="29">
        <f>G84</f>
        <v>13169.900000000001</v>
      </c>
    </row>
    <row r="84" spans="1:7" ht="16.5" customHeight="1">
      <c r="A84" s="99" t="s">
        <v>135</v>
      </c>
      <c r="B84" s="53" t="s">
        <v>102</v>
      </c>
      <c r="C84" s="39" t="s">
        <v>9</v>
      </c>
      <c r="D84" s="39" t="s">
        <v>32</v>
      </c>
      <c r="E84" s="39" t="s">
        <v>44</v>
      </c>
      <c r="F84" s="21"/>
      <c r="G84" s="102">
        <f>G85</f>
        <v>13169.900000000001</v>
      </c>
    </row>
    <row r="85" spans="1:7" ht="27" customHeight="1">
      <c r="A85" s="42" t="s">
        <v>240</v>
      </c>
      <c r="B85" s="53" t="s">
        <v>102</v>
      </c>
      <c r="C85" s="39" t="s">
        <v>9</v>
      </c>
      <c r="D85" s="39" t="s">
        <v>32</v>
      </c>
      <c r="E85" s="39" t="s">
        <v>241</v>
      </c>
      <c r="F85" s="21"/>
      <c r="G85" s="102">
        <f>G86+G87</f>
        <v>13169.900000000001</v>
      </c>
    </row>
    <row r="86" spans="1:7" ht="15" customHeight="1">
      <c r="A86" s="51" t="s">
        <v>131</v>
      </c>
      <c r="B86" s="32" t="s">
        <v>102</v>
      </c>
      <c r="C86" s="21" t="s">
        <v>9</v>
      </c>
      <c r="D86" s="21" t="s">
        <v>32</v>
      </c>
      <c r="E86" s="38" t="s">
        <v>241</v>
      </c>
      <c r="F86" s="21" t="s">
        <v>132</v>
      </c>
      <c r="G86" s="152">
        <f>16638.7-16331.5+5596.9+2000+7997.6-7853.3</f>
        <v>8048.400000000001</v>
      </c>
    </row>
    <row r="87" spans="1:7" ht="21.75" customHeight="1">
      <c r="A87" s="37" t="s">
        <v>152</v>
      </c>
      <c r="B87" s="32" t="s">
        <v>102</v>
      </c>
      <c r="C87" s="21" t="s">
        <v>9</v>
      </c>
      <c r="D87" s="21" t="s">
        <v>32</v>
      </c>
      <c r="E87" s="38" t="s">
        <v>241</v>
      </c>
      <c r="F87" s="21" t="s">
        <v>153</v>
      </c>
      <c r="G87" s="151">
        <f>16331.5-5741.5-5468.5</f>
        <v>5121.5</v>
      </c>
    </row>
    <row r="88" spans="1:7" ht="26.25" customHeight="1">
      <c r="A88" s="58" t="s">
        <v>252</v>
      </c>
      <c r="B88" s="44" t="s">
        <v>77</v>
      </c>
      <c r="C88" s="36" t="s">
        <v>9</v>
      </c>
      <c r="D88" s="36" t="s">
        <v>253</v>
      </c>
      <c r="E88" s="119"/>
      <c r="F88" s="36"/>
      <c r="G88" s="45">
        <f>G89</f>
        <v>1192.5</v>
      </c>
    </row>
    <row r="89" spans="1:7" ht="15" customHeight="1">
      <c r="A89" s="100" t="s">
        <v>135</v>
      </c>
      <c r="B89" s="48" t="s">
        <v>77</v>
      </c>
      <c r="C89" s="18" t="s">
        <v>9</v>
      </c>
      <c r="D89" s="18" t="s">
        <v>253</v>
      </c>
      <c r="E89" s="48" t="s">
        <v>44</v>
      </c>
      <c r="F89" s="18"/>
      <c r="G89" s="31">
        <f>G90</f>
        <v>1192.5</v>
      </c>
    </row>
    <row r="90" spans="1:7" ht="52.5" customHeight="1">
      <c r="A90" s="42" t="s">
        <v>324</v>
      </c>
      <c r="B90" s="53" t="s">
        <v>77</v>
      </c>
      <c r="C90" s="18" t="s">
        <v>9</v>
      </c>
      <c r="D90" s="18" t="s">
        <v>253</v>
      </c>
      <c r="E90" s="39" t="s">
        <v>254</v>
      </c>
      <c r="F90" s="21"/>
      <c r="G90" s="31">
        <f>G91</f>
        <v>1192.5</v>
      </c>
    </row>
    <row r="91" spans="1:7" ht="14.25" customHeight="1">
      <c r="A91" s="42" t="s">
        <v>265</v>
      </c>
      <c r="B91" s="53" t="s">
        <v>77</v>
      </c>
      <c r="C91" s="18" t="s">
        <v>9</v>
      </c>
      <c r="D91" s="18" t="s">
        <v>253</v>
      </c>
      <c r="E91" s="39" t="s">
        <v>266</v>
      </c>
      <c r="F91" s="21"/>
      <c r="G91" s="31">
        <f>G92</f>
        <v>1192.5</v>
      </c>
    </row>
    <row r="92" spans="1:7" ht="15" customHeight="1">
      <c r="A92" s="51" t="s">
        <v>133</v>
      </c>
      <c r="B92" s="32" t="s">
        <v>77</v>
      </c>
      <c r="C92" s="21" t="s">
        <v>9</v>
      </c>
      <c r="D92" s="21" t="s">
        <v>253</v>
      </c>
      <c r="E92" s="120" t="s">
        <v>266</v>
      </c>
      <c r="F92" s="21" t="s">
        <v>134</v>
      </c>
      <c r="G92" s="33">
        <v>1192.5</v>
      </c>
    </row>
    <row r="93" spans="1:7" ht="17.25" customHeight="1">
      <c r="A93" s="90" t="s">
        <v>18</v>
      </c>
      <c r="B93" s="105"/>
      <c r="C93" s="36" t="s">
        <v>10</v>
      </c>
      <c r="D93" s="18"/>
      <c r="E93" s="18"/>
      <c r="F93" s="18"/>
      <c r="G93" s="29">
        <f>G94+G98+G130</f>
        <v>265688.10000000003</v>
      </c>
    </row>
    <row r="94" spans="1:7" ht="15" customHeight="1">
      <c r="A94" s="57" t="s">
        <v>118</v>
      </c>
      <c r="B94" s="59" t="s">
        <v>102</v>
      </c>
      <c r="C94" s="36" t="s">
        <v>10</v>
      </c>
      <c r="D94" s="36" t="s">
        <v>19</v>
      </c>
      <c r="E94" s="18"/>
      <c r="F94" s="21"/>
      <c r="G94" s="29">
        <f>G95</f>
        <v>833.1000000000004</v>
      </c>
    </row>
    <row r="95" spans="1:7" ht="15.75" customHeight="1">
      <c r="A95" s="52" t="s">
        <v>135</v>
      </c>
      <c r="B95" s="53" t="s">
        <v>102</v>
      </c>
      <c r="C95" s="39" t="s">
        <v>10</v>
      </c>
      <c r="D95" s="39" t="s">
        <v>19</v>
      </c>
      <c r="E95" s="39" t="s">
        <v>44</v>
      </c>
      <c r="F95" s="34"/>
      <c r="G95" s="46">
        <f>G96</f>
        <v>833.1000000000004</v>
      </c>
    </row>
    <row r="96" spans="1:7" ht="27" customHeight="1">
      <c r="A96" s="42" t="s">
        <v>242</v>
      </c>
      <c r="B96" s="53" t="s">
        <v>102</v>
      </c>
      <c r="C96" s="39" t="s">
        <v>10</v>
      </c>
      <c r="D96" s="39" t="s">
        <v>19</v>
      </c>
      <c r="E96" s="39" t="s">
        <v>243</v>
      </c>
      <c r="F96" s="34"/>
      <c r="G96" s="46">
        <f>G97</f>
        <v>833.1000000000004</v>
      </c>
    </row>
    <row r="97" spans="1:7" ht="23.25" customHeight="1">
      <c r="A97" s="51" t="s">
        <v>154</v>
      </c>
      <c r="B97" s="32" t="s">
        <v>102</v>
      </c>
      <c r="C97" s="21" t="s">
        <v>10</v>
      </c>
      <c r="D97" s="21" t="s">
        <v>19</v>
      </c>
      <c r="E97" s="38" t="s">
        <v>243</v>
      </c>
      <c r="F97" s="21" t="s">
        <v>155</v>
      </c>
      <c r="G97" s="26">
        <f>1911.7+3990.8-5069.4</f>
        <v>833.1000000000004</v>
      </c>
    </row>
    <row r="98" spans="1:7" ht="16.5" customHeight="1">
      <c r="A98" s="58" t="s">
        <v>121</v>
      </c>
      <c r="B98" s="59" t="s">
        <v>102</v>
      </c>
      <c r="C98" s="36" t="s">
        <v>10</v>
      </c>
      <c r="D98" s="36" t="s">
        <v>32</v>
      </c>
      <c r="E98" s="18"/>
      <c r="F98" s="18"/>
      <c r="G98" s="29">
        <f>G99+G105+G118+G123</f>
        <v>210066.40000000002</v>
      </c>
    </row>
    <row r="99" spans="1:7" ht="39.75" customHeight="1">
      <c r="A99" s="99" t="s">
        <v>81</v>
      </c>
      <c r="B99" s="59"/>
      <c r="C99" s="18" t="s">
        <v>10</v>
      </c>
      <c r="D99" s="18" t="s">
        <v>32</v>
      </c>
      <c r="E99" s="18" t="s">
        <v>74</v>
      </c>
      <c r="F99" s="18"/>
      <c r="G99" s="102">
        <f>G100</f>
        <v>54776.7</v>
      </c>
    </row>
    <row r="100" spans="1:7" ht="41.25" customHeight="1">
      <c r="A100" s="99" t="s">
        <v>318</v>
      </c>
      <c r="B100" s="129" t="s">
        <v>102</v>
      </c>
      <c r="C100" s="18" t="s">
        <v>10</v>
      </c>
      <c r="D100" s="18" t="s">
        <v>32</v>
      </c>
      <c r="E100" s="18" t="s">
        <v>326</v>
      </c>
      <c r="F100" s="18"/>
      <c r="G100" s="102">
        <f>G101</f>
        <v>54776.7</v>
      </c>
    </row>
    <row r="101" spans="1:7" ht="16.5" customHeight="1">
      <c r="A101" s="51" t="s">
        <v>131</v>
      </c>
      <c r="B101" s="25" t="s">
        <v>102</v>
      </c>
      <c r="C101" s="21" t="s">
        <v>10</v>
      </c>
      <c r="D101" s="21" t="s">
        <v>32</v>
      </c>
      <c r="E101" s="21" t="s">
        <v>325</v>
      </c>
      <c r="F101" s="21" t="s">
        <v>132</v>
      </c>
      <c r="G101" s="26">
        <f>G103+G104</f>
        <v>54776.7</v>
      </c>
    </row>
    <row r="102" spans="1:7" ht="14.25" customHeight="1">
      <c r="A102" s="64" t="s">
        <v>5</v>
      </c>
      <c r="B102" s="48"/>
      <c r="C102" s="18"/>
      <c r="D102" s="18"/>
      <c r="E102" s="18"/>
      <c r="F102" s="21"/>
      <c r="G102" s="29"/>
    </row>
    <row r="103" spans="1:7" ht="15" customHeight="1">
      <c r="A103" s="51" t="s">
        <v>64</v>
      </c>
      <c r="B103" s="32" t="s">
        <v>102</v>
      </c>
      <c r="C103" s="21" t="s">
        <v>10</v>
      </c>
      <c r="D103" s="21" t="s">
        <v>32</v>
      </c>
      <c r="E103" s="21" t="s">
        <v>325</v>
      </c>
      <c r="F103" s="21" t="s">
        <v>132</v>
      </c>
      <c r="G103" s="151">
        <f>64002.7-9773.8</f>
        <v>54228.899999999994</v>
      </c>
    </row>
    <row r="104" spans="1:7" ht="15" customHeight="1">
      <c r="A104" s="51" t="s">
        <v>40</v>
      </c>
      <c r="B104" s="25" t="s">
        <v>102</v>
      </c>
      <c r="C104" s="21" t="s">
        <v>10</v>
      </c>
      <c r="D104" s="21" t="s">
        <v>32</v>
      </c>
      <c r="E104" s="21" t="s">
        <v>319</v>
      </c>
      <c r="F104" s="21" t="s">
        <v>132</v>
      </c>
      <c r="G104" s="151">
        <f>647-99.2</f>
        <v>547.8</v>
      </c>
    </row>
    <row r="105" spans="1:8" ht="16.5" customHeight="1">
      <c r="A105" s="52" t="s">
        <v>156</v>
      </c>
      <c r="B105" s="48" t="s">
        <v>102</v>
      </c>
      <c r="C105" s="18" t="s">
        <v>10</v>
      </c>
      <c r="D105" s="18" t="s">
        <v>32</v>
      </c>
      <c r="E105" s="18" t="s">
        <v>157</v>
      </c>
      <c r="F105" s="21"/>
      <c r="G105" s="102">
        <f>G106+G112</f>
        <v>75342.20000000001</v>
      </c>
      <c r="H105" s="5"/>
    </row>
    <row r="106" spans="1:8" ht="39" customHeight="1">
      <c r="A106" s="56" t="s">
        <v>158</v>
      </c>
      <c r="B106" s="48" t="s">
        <v>102</v>
      </c>
      <c r="C106" s="18" t="s">
        <v>10</v>
      </c>
      <c r="D106" s="18" t="s">
        <v>32</v>
      </c>
      <c r="E106" s="18" t="s">
        <v>159</v>
      </c>
      <c r="F106" s="21"/>
      <c r="G106" s="46">
        <f>G107</f>
        <v>37822.600000000006</v>
      </c>
      <c r="H106" s="154"/>
    </row>
    <row r="107" spans="1:7" ht="27.75" customHeight="1">
      <c r="A107" s="56" t="s">
        <v>160</v>
      </c>
      <c r="B107" s="48" t="s">
        <v>102</v>
      </c>
      <c r="C107" s="18" t="s">
        <v>10</v>
      </c>
      <c r="D107" s="18" t="s">
        <v>32</v>
      </c>
      <c r="E107" s="18" t="s">
        <v>161</v>
      </c>
      <c r="F107" s="21"/>
      <c r="G107" s="46">
        <f>G108</f>
        <v>37822.600000000006</v>
      </c>
    </row>
    <row r="108" spans="1:7" ht="23.25" customHeight="1">
      <c r="A108" s="51" t="s">
        <v>154</v>
      </c>
      <c r="B108" s="25" t="s">
        <v>102</v>
      </c>
      <c r="C108" s="21" t="s">
        <v>10</v>
      </c>
      <c r="D108" s="21" t="s">
        <v>32</v>
      </c>
      <c r="E108" s="21" t="s">
        <v>161</v>
      </c>
      <c r="F108" s="21" t="s">
        <v>155</v>
      </c>
      <c r="G108" s="26">
        <f>G110+G111</f>
        <v>37822.600000000006</v>
      </c>
    </row>
    <row r="109" spans="1:7" ht="13.5" customHeight="1">
      <c r="A109" s="64" t="s">
        <v>5</v>
      </c>
      <c r="B109" s="53"/>
      <c r="C109" s="39"/>
      <c r="D109" s="39"/>
      <c r="E109" s="39"/>
      <c r="F109" s="21"/>
      <c r="G109" s="26"/>
    </row>
    <row r="110" spans="1:7" ht="15.75" customHeight="1">
      <c r="A110" s="51" t="s">
        <v>64</v>
      </c>
      <c r="B110" s="25" t="s">
        <v>102</v>
      </c>
      <c r="C110" s="21" t="s">
        <v>10</v>
      </c>
      <c r="D110" s="21" t="s">
        <v>32</v>
      </c>
      <c r="E110" s="21" t="s">
        <v>161</v>
      </c>
      <c r="F110" s="21" t="s">
        <v>155</v>
      </c>
      <c r="G110" s="151">
        <f>104127.7+219.1-67659</f>
        <v>36687.8</v>
      </c>
    </row>
    <row r="111" spans="1:7" ht="15" customHeight="1">
      <c r="A111" s="51" t="s">
        <v>40</v>
      </c>
      <c r="B111" s="25" t="s">
        <v>102</v>
      </c>
      <c r="C111" s="21" t="s">
        <v>10</v>
      </c>
      <c r="D111" s="21" t="s">
        <v>32</v>
      </c>
      <c r="E111" s="21" t="s">
        <v>162</v>
      </c>
      <c r="F111" s="21" t="s">
        <v>155</v>
      </c>
      <c r="G111" s="26">
        <f>3220.6+6.8-2092.6</f>
        <v>1134.8000000000002</v>
      </c>
    </row>
    <row r="112" spans="1:7" ht="27.75" customHeight="1">
      <c r="A112" s="56" t="s">
        <v>163</v>
      </c>
      <c r="B112" s="48" t="s">
        <v>102</v>
      </c>
      <c r="C112" s="18" t="s">
        <v>10</v>
      </c>
      <c r="D112" s="18" t="s">
        <v>32</v>
      </c>
      <c r="E112" s="18" t="s">
        <v>164</v>
      </c>
      <c r="F112" s="21"/>
      <c r="G112" s="31">
        <f>G113</f>
        <v>37519.600000000006</v>
      </c>
    </row>
    <row r="113" spans="1:7" ht="27" customHeight="1">
      <c r="A113" s="56" t="s">
        <v>313</v>
      </c>
      <c r="B113" s="48" t="s">
        <v>102</v>
      </c>
      <c r="C113" s="18" t="s">
        <v>10</v>
      </c>
      <c r="D113" s="18" t="s">
        <v>32</v>
      </c>
      <c r="E113" s="18" t="s">
        <v>165</v>
      </c>
      <c r="F113" s="21"/>
      <c r="G113" s="31">
        <f>G114</f>
        <v>37519.600000000006</v>
      </c>
    </row>
    <row r="114" spans="1:7" ht="23.25" customHeight="1">
      <c r="A114" s="51" t="s">
        <v>154</v>
      </c>
      <c r="B114" s="25" t="s">
        <v>102</v>
      </c>
      <c r="C114" s="21" t="s">
        <v>10</v>
      </c>
      <c r="D114" s="21" t="s">
        <v>32</v>
      </c>
      <c r="E114" s="21" t="s">
        <v>165</v>
      </c>
      <c r="F114" s="21" t="s">
        <v>155</v>
      </c>
      <c r="G114" s="33">
        <f>G116+G117</f>
        <v>37519.600000000006</v>
      </c>
    </row>
    <row r="115" spans="1:7" ht="14.25" customHeight="1">
      <c r="A115" s="64" t="s">
        <v>5</v>
      </c>
      <c r="B115" s="53"/>
      <c r="C115" s="39"/>
      <c r="D115" s="39"/>
      <c r="E115" s="39"/>
      <c r="F115" s="21"/>
      <c r="G115" s="33"/>
    </row>
    <row r="116" spans="1:7" ht="15" customHeight="1">
      <c r="A116" s="51" t="s">
        <v>64</v>
      </c>
      <c r="B116" s="25" t="s">
        <v>102</v>
      </c>
      <c r="C116" s="21" t="s">
        <v>10</v>
      </c>
      <c r="D116" s="21" t="s">
        <v>32</v>
      </c>
      <c r="E116" s="21" t="s">
        <v>165</v>
      </c>
      <c r="F116" s="21" t="s">
        <v>155</v>
      </c>
      <c r="G116" s="152">
        <f>30145.7+75749.8-44507.1-24246.1</f>
        <v>37142.3</v>
      </c>
    </row>
    <row r="117" spans="1:7" ht="15" customHeight="1">
      <c r="A117" s="51" t="s">
        <v>40</v>
      </c>
      <c r="B117" s="25" t="s">
        <v>102</v>
      </c>
      <c r="C117" s="21" t="s">
        <v>10</v>
      </c>
      <c r="D117" s="21" t="s">
        <v>32</v>
      </c>
      <c r="E117" s="21" t="s">
        <v>250</v>
      </c>
      <c r="F117" s="21" t="s">
        <v>155</v>
      </c>
      <c r="G117" s="152">
        <f>932.4+187.9+35.8-533.9-244.9</f>
        <v>377.29999999999995</v>
      </c>
    </row>
    <row r="118" spans="1:7" ht="16.5" customHeight="1">
      <c r="A118" s="52" t="s">
        <v>135</v>
      </c>
      <c r="B118" s="53" t="s">
        <v>102</v>
      </c>
      <c r="C118" s="39" t="s">
        <v>10</v>
      </c>
      <c r="D118" s="39" t="s">
        <v>32</v>
      </c>
      <c r="E118" s="39" t="s">
        <v>44</v>
      </c>
      <c r="F118" s="34"/>
      <c r="G118" s="31">
        <f>G119+G121</f>
        <v>46148.50000000001</v>
      </c>
    </row>
    <row r="119" spans="1:7" ht="27.75" customHeight="1">
      <c r="A119" s="42" t="s">
        <v>136</v>
      </c>
      <c r="B119" s="53" t="s">
        <v>102</v>
      </c>
      <c r="C119" s="39" t="s">
        <v>10</v>
      </c>
      <c r="D119" s="39" t="s">
        <v>32</v>
      </c>
      <c r="E119" s="39" t="s">
        <v>137</v>
      </c>
      <c r="F119" s="34"/>
      <c r="G119" s="31">
        <f>G120</f>
        <v>45884.50000000001</v>
      </c>
    </row>
    <row r="120" spans="1:7" ht="15" customHeight="1">
      <c r="A120" s="51" t="s">
        <v>131</v>
      </c>
      <c r="B120" s="32" t="s">
        <v>102</v>
      </c>
      <c r="C120" s="21" t="s">
        <v>10</v>
      </c>
      <c r="D120" s="21" t="s">
        <v>32</v>
      </c>
      <c r="E120" s="38" t="s">
        <v>137</v>
      </c>
      <c r="F120" s="21" t="s">
        <v>132</v>
      </c>
      <c r="G120" s="152">
        <f>44765.8-257.2-290.4+1874.4-208.1</f>
        <v>45884.50000000001</v>
      </c>
    </row>
    <row r="121" spans="1:7" ht="27.75" customHeight="1">
      <c r="A121" s="42" t="s">
        <v>242</v>
      </c>
      <c r="B121" s="53" t="s">
        <v>102</v>
      </c>
      <c r="C121" s="39" t="s">
        <v>10</v>
      </c>
      <c r="D121" s="39" t="s">
        <v>32</v>
      </c>
      <c r="E121" s="39" t="s">
        <v>243</v>
      </c>
      <c r="F121" s="34"/>
      <c r="G121" s="31">
        <f>G122</f>
        <v>264.0000000000002</v>
      </c>
    </row>
    <row r="122" spans="1:7" ht="21.75" customHeight="1">
      <c r="A122" s="51" t="s">
        <v>154</v>
      </c>
      <c r="B122" s="32" t="s">
        <v>102</v>
      </c>
      <c r="C122" s="21" t="s">
        <v>10</v>
      </c>
      <c r="D122" s="21" t="s">
        <v>32</v>
      </c>
      <c r="E122" s="38" t="s">
        <v>243</v>
      </c>
      <c r="F122" s="21" t="s">
        <v>155</v>
      </c>
      <c r="G122" s="33">
        <f>1121.9+295.4-1153.3</f>
        <v>264.0000000000002</v>
      </c>
    </row>
    <row r="123" spans="1:7" ht="39.75" customHeight="1">
      <c r="A123" s="135" t="s">
        <v>327</v>
      </c>
      <c r="B123" s="53" t="s">
        <v>102</v>
      </c>
      <c r="C123" s="18" t="s">
        <v>10</v>
      </c>
      <c r="D123" s="18" t="s">
        <v>32</v>
      </c>
      <c r="E123" s="107" t="s">
        <v>267</v>
      </c>
      <c r="F123" s="121"/>
      <c r="G123" s="31">
        <f>G124</f>
        <v>33799</v>
      </c>
    </row>
    <row r="124" spans="1:7" ht="63.75" customHeight="1">
      <c r="A124" s="136" t="s">
        <v>328</v>
      </c>
      <c r="B124" s="53" t="s">
        <v>102</v>
      </c>
      <c r="C124" s="18" t="s">
        <v>10</v>
      </c>
      <c r="D124" s="18" t="s">
        <v>32</v>
      </c>
      <c r="E124" s="107" t="s">
        <v>268</v>
      </c>
      <c r="F124" s="21"/>
      <c r="G124" s="31">
        <f>G125</f>
        <v>33799</v>
      </c>
    </row>
    <row r="125" spans="1:7" ht="28.5" customHeight="1">
      <c r="A125" s="136" t="s">
        <v>269</v>
      </c>
      <c r="B125" s="53" t="s">
        <v>102</v>
      </c>
      <c r="C125" s="18" t="s">
        <v>10</v>
      </c>
      <c r="D125" s="18" t="s">
        <v>32</v>
      </c>
      <c r="E125" s="107" t="s">
        <v>270</v>
      </c>
      <c r="F125" s="21"/>
      <c r="G125" s="31">
        <f>G126</f>
        <v>33799</v>
      </c>
    </row>
    <row r="126" spans="1:7" ht="21.75" customHeight="1">
      <c r="A126" s="51" t="s">
        <v>154</v>
      </c>
      <c r="B126" s="32" t="s">
        <v>102</v>
      </c>
      <c r="C126" s="21" t="s">
        <v>10</v>
      </c>
      <c r="D126" s="21" t="s">
        <v>32</v>
      </c>
      <c r="E126" s="38" t="s">
        <v>270</v>
      </c>
      <c r="F126" s="21" t="s">
        <v>155</v>
      </c>
      <c r="G126" s="33">
        <f>G128+G129</f>
        <v>33799</v>
      </c>
    </row>
    <row r="127" spans="1:7" ht="13.5" customHeight="1">
      <c r="A127" s="64" t="s">
        <v>5</v>
      </c>
      <c r="B127" s="32"/>
      <c r="C127" s="21"/>
      <c r="D127" s="21"/>
      <c r="E127" s="38"/>
      <c r="F127" s="21"/>
      <c r="G127" s="33"/>
    </row>
    <row r="128" spans="1:7" ht="15" customHeight="1">
      <c r="A128" s="51" t="s">
        <v>64</v>
      </c>
      <c r="B128" s="32" t="s">
        <v>102</v>
      </c>
      <c r="C128" s="21" t="s">
        <v>10</v>
      </c>
      <c r="D128" s="21" t="s">
        <v>32</v>
      </c>
      <c r="E128" s="38" t="s">
        <v>271</v>
      </c>
      <c r="F128" s="21" t="s">
        <v>155</v>
      </c>
      <c r="G128" s="33">
        <v>32785</v>
      </c>
    </row>
    <row r="129" spans="1:7" ht="14.25" customHeight="1">
      <c r="A129" s="51" t="s">
        <v>40</v>
      </c>
      <c r="B129" s="32" t="s">
        <v>102</v>
      </c>
      <c r="C129" s="21" t="s">
        <v>10</v>
      </c>
      <c r="D129" s="21" t="s">
        <v>32</v>
      </c>
      <c r="E129" s="38" t="s">
        <v>272</v>
      </c>
      <c r="F129" s="21" t="s">
        <v>155</v>
      </c>
      <c r="G129" s="33">
        <v>1014</v>
      </c>
    </row>
    <row r="130" spans="1:7" ht="16.5" customHeight="1">
      <c r="A130" s="58" t="s">
        <v>20</v>
      </c>
      <c r="B130" s="59" t="s">
        <v>102</v>
      </c>
      <c r="C130" s="36" t="s">
        <v>10</v>
      </c>
      <c r="D130" s="36" t="s">
        <v>13</v>
      </c>
      <c r="E130" s="21"/>
      <c r="F130" s="21"/>
      <c r="G130" s="29">
        <f>G131+G146+G149+G156+G162+G139</f>
        <v>54788.60000000001</v>
      </c>
    </row>
    <row r="131" spans="1:7" ht="39.75" customHeight="1">
      <c r="A131" s="17" t="s">
        <v>69</v>
      </c>
      <c r="B131" s="53" t="s">
        <v>102</v>
      </c>
      <c r="C131" s="18" t="s">
        <v>10</v>
      </c>
      <c r="D131" s="18" t="s">
        <v>13</v>
      </c>
      <c r="E131" s="18" t="s">
        <v>47</v>
      </c>
      <c r="F131" s="18"/>
      <c r="G131" s="31">
        <f>G132+G136</f>
        <v>45275.80000000001</v>
      </c>
    </row>
    <row r="132" spans="1:7" ht="15" customHeight="1">
      <c r="A132" s="52" t="s">
        <v>111</v>
      </c>
      <c r="B132" s="53" t="s">
        <v>102</v>
      </c>
      <c r="C132" s="18" t="s">
        <v>10</v>
      </c>
      <c r="D132" s="18" t="s">
        <v>13</v>
      </c>
      <c r="E132" s="18" t="s">
        <v>49</v>
      </c>
      <c r="F132" s="18"/>
      <c r="G132" s="31">
        <f>G133+G134+G135</f>
        <v>43827.00000000001</v>
      </c>
    </row>
    <row r="133" spans="1:7" ht="35.25" customHeight="1">
      <c r="A133" s="20" t="s">
        <v>128</v>
      </c>
      <c r="B133" s="32" t="s">
        <v>102</v>
      </c>
      <c r="C133" s="21" t="s">
        <v>10</v>
      </c>
      <c r="D133" s="21" t="s">
        <v>13</v>
      </c>
      <c r="E133" s="21" t="s">
        <v>49</v>
      </c>
      <c r="F133" s="21" t="s">
        <v>129</v>
      </c>
      <c r="G133" s="152">
        <f>40559+271.3+818.6+1018.9</f>
        <v>42667.8</v>
      </c>
    </row>
    <row r="134" spans="1:7" ht="15.75" customHeight="1">
      <c r="A134" s="51" t="s">
        <v>131</v>
      </c>
      <c r="B134" s="32" t="s">
        <v>102</v>
      </c>
      <c r="C134" s="21" t="s">
        <v>10</v>
      </c>
      <c r="D134" s="21" t="s">
        <v>13</v>
      </c>
      <c r="E134" s="21" t="s">
        <v>49</v>
      </c>
      <c r="F134" s="21" t="s">
        <v>132</v>
      </c>
      <c r="G134" s="152">
        <f>1205.4-100</f>
        <v>1105.4</v>
      </c>
    </row>
    <row r="135" spans="1:7" ht="15.75" customHeight="1">
      <c r="A135" s="51" t="s">
        <v>143</v>
      </c>
      <c r="B135" s="32" t="s">
        <v>102</v>
      </c>
      <c r="C135" s="21" t="s">
        <v>10</v>
      </c>
      <c r="D135" s="21" t="s">
        <v>13</v>
      </c>
      <c r="E135" s="21" t="s">
        <v>49</v>
      </c>
      <c r="F135" s="21" t="s">
        <v>144</v>
      </c>
      <c r="G135" s="33">
        <f>18.8+35</f>
        <v>53.8</v>
      </c>
    </row>
    <row r="136" spans="1:7" ht="51.75" customHeight="1">
      <c r="A136" s="17" t="s">
        <v>103</v>
      </c>
      <c r="B136" s="60" t="s">
        <v>77</v>
      </c>
      <c r="C136" s="18" t="s">
        <v>10</v>
      </c>
      <c r="D136" s="18" t="s">
        <v>104</v>
      </c>
      <c r="E136" s="18" t="s">
        <v>105</v>
      </c>
      <c r="F136" s="18"/>
      <c r="G136" s="23">
        <f>G137+G138</f>
        <v>1448.8</v>
      </c>
    </row>
    <row r="137" spans="1:7" ht="35.25" customHeight="1">
      <c r="A137" s="40" t="s">
        <v>128</v>
      </c>
      <c r="B137" s="61" t="s">
        <v>77</v>
      </c>
      <c r="C137" s="21" t="s">
        <v>10</v>
      </c>
      <c r="D137" s="21" t="s">
        <v>13</v>
      </c>
      <c r="E137" s="21" t="s">
        <v>105</v>
      </c>
      <c r="F137" s="21" t="s">
        <v>129</v>
      </c>
      <c r="G137" s="26">
        <v>1295.7</v>
      </c>
    </row>
    <row r="138" spans="1:7" ht="15" customHeight="1">
      <c r="A138" s="51" t="s">
        <v>131</v>
      </c>
      <c r="B138" s="61" t="s">
        <v>77</v>
      </c>
      <c r="C138" s="21" t="s">
        <v>10</v>
      </c>
      <c r="D138" s="21" t="s">
        <v>13</v>
      </c>
      <c r="E138" s="21" t="s">
        <v>105</v>
      </c>
      <c r="F138" s="21" t="s">
        <v>132</v>
      </c>
      <c r="G138" s="26">
        <v>153.1</v>
      </c>
    </row>
    <row r="139" spans="1:7" ht="27.75" customHeight="1">
      <c r="A139" s="50" t="s">
        <v>353</v>
      </c>
      <c r="B139" s="60" t="s">
        <v>77</v>
      </c>
      <c r="C139" s="18" t="s">
        <v>10</v>
      </c>
      <c r="D139" s="18" t="s">
        <v>104</v>
      </c>
      <c r="E139" s="18" t="s">
        <v>354</v>
      </c>
      <c r="F139" s="21"/>
      <c r="G139" s="23">
        <f>G140+G143</f>
        <v>150</v>
      </c>
    </row>
    <row r="140" spans="1:7" ht="15" customHeight="1">
      <c r="A140" s="51" t="s">
        <v>131</v>
      </c>
      <c r="B140" s="61" t="s">
        <v>77</v>
      </c>
      <c r="C140" s="21" t="s">
        <v>10</v>
      </c>
      <c r="D140" s="21" t="s">
        <v>13</v>
      </c>
      <c r="E140" s="21" t="s">
        <v>354</v>
      </c>
      <c r="F140" s="21" t="s">
        <v>132</v>
      </c>
      <c r="G140" s="26">
        <f>G142</f>
        <v>50</v>
      </c>
    </row>
    <row r="141" spans="1:7" ht="14.25" customHeight="1">
      <c r="A141" s="64" t="s">
        <v>5</v>
      </c>
      <c r="B141" s="61"/>
      <c r="C141" s="21"/>
      <c r="D141" s="21"/>
      <c r="E141" s="21"/>
      <c r="F141" s="21"/>
      <c r="G141" s="26"/>
    </row>
    <row r="142" spans="1:7" ht="15" customHeight="1">
      <c r="A142" s="51" t="s">
        <v>343</v>
      </c>
      <c r="B142" s="61" t="s">
        <v>77</v>
      </c>
      <c r="C142" s="21" t="s">
        <v>10</v>
      </c>
      <c r="D142" s="21" t="s">
        <v>13</v>
      </c>
      <c r="E142" s="21" t="s">
        <v>354</v>
      </c>
      <c r="F142" s="21" t="s">
        <v>132</v>
      </c>
      <c r="G142" s="26">
        <v>50</v>
      </c>
    </row>
    <row r="143" spans="1:7" ht="15" customHeight="1">
      <c r="A143" s="51" t="s">
        <v>143</v>
      </c>
      <c r="B143" s="61" t="s">
        <v>77</v>
      </c>
      <c r="C143" s="21" t="s">
        <v>10</v>
      </c>
      <c r="D143" s="21" t="s">
        <v>13</v>
      </c>
      <c r="E143" s="21" t="s">
        <v>354</v>
      </c>
      <c r="F143" s="21" t="s">
        <v>144</v>
      </c>
      <c r="G143" s="26">
        <f>G145</f>
        <v>100</v>
      </c>
    </row>
    <row r="144" spans="1:7" ht="13.5" customHeight="1">
      <c r="A144" s="64" t="s">
        <v>5</v>
      </c>
      <c r="B144" s="61"/>
      <c r="C144" s="21"/>
      <c r="D144" s="21"/>
      <c r="E144" s="21"/>
      <c r="F144" s="21"/>
      <c r="G144" s="26"/>
    </row>
    <row r="145" spans="1:7" ht="15" customHeight="1">
      <c r="A145" s="51" t="s">
        <v>343</v>
      </c>
      <c r="B145" s="61" t="s">
        <v>77</v>
      </c>
      <c r="C145" s="21" t="s">
        <v>10</v>
      </c>
      <c r="D145" s="21" t="s">
        <v>13</v>
      </c>
      <c r="E145" s="21" t="s">
        <v>354</v>
      </c>
      <c r="F145" s="21" t="s">
        <v>144</v>
      </c>
      <c r="G145" s="26">
        <v>100</v>
      </c>
    </row>
    <row r="146" spans="1:7" ht="26.25" customHeight="1">
      <c r="A146" s="17" t="s">
        <v>43</v>
      </c>
      <c r="B146" s="48" t="s">
        <v>77</v>
      </c>
      <c r="C146" s="18" t="s">
        <v>10</v>
      </c>
      <c r="D146" s="18" t="s">
        <v>13</v>
      </c>
      <c r="E146" s="18" t="s">
        <v>22</v>
      </c>
      <c r="F146" s="21"/>
      <c r="G146" s="23">
        <f>G147</f>
        <v>2150</v>
      </c>
    </row>
    <row r="147" spans="1:7" ht="16.5" customHeight="1">
      <c r="A147" s="52" t="s">
        <v>73</v>
      </c>
      <c r="B147" s="48" t="s">
        <v>77</v>
      </c>
      <c r="C147" s="18" t="s">
        <v>10</v>
      </c>
      <c r="D147" s="18" t="s">
        <v>13</v>
      </c>
      <c r="E147" s="18" t="s">
        <v>56</v>
      </c>
      <c r="F147" s="18"/>
      <c r="G147" s="31">
        <f>G148</f>
        <v>2150</v>
      </c>
    </row>
    <row r="148" spans="1:7" ht="15" customHeight="1">
      <c r="A148" s="51" t="s">
        <v>131</v>
      </c>
      <c r="B148" s="25" t="s">
        <v>77</v>
      </c>
      <c r="C148" s="21" t="s">
        <v>10</v>
      </c>
      <c r="D148" s="21" t="s">
        <v>13</v>
      </c>
      <c r="E148" s="21" t="s">
        <v>56</v>
      </c>
      <c r="F148" s="21" t="s">
        <v>132</v>
      </c>
      <c r="G148" s="152">
        <f>3350-700-500</f>
        <v>2150</v>
      </c>
    </row>
    <row r="149" spans="1:7" ht="18" customHeight="1">
      <c r="A149" s="52" t="s">
        <v>156</v>
      </c>
      <c r="B149" s="48" t="s">
        <v>77</v>
      </c>
      <c r="C149" s="18" t="s">
        <v>10</v>
      </c>
      <c r="D149" s="18" t="s">
        <v>13</v>
      </c>
      <c r="E149" s="18" t="s">
        <v>157</v>
      </c>
      <c r="F149" s="18"/>
      <c r="G149" s="31">
        <f>G150</f>
        <v>550.5</v>
      </c>
    </row>
    <row r="150" spans="1:7" ht="39.75" customHeight="1">
      <c r="A150" s="50" t="s">
        <v>166</v>
      </c>
      <c r="B150" s="48" t="s">
        <v>77</v>
      </c>
      <c r="C150" s="18" t="s">
        <v>10</v>
      </c>
      <c r="D150" s="18" t="s">
        <v>13</v>
      </c>
      <c r="E150" s="18" t="s">
        <v>167</v>
      </c>
      <c r="F150" s="18"/>
      <c r="G150" s="31">
        <f>G151</f>
        <v>550.5</v>
      </c>
    </row>
    <row r="151" spans="1:7" ht="16.5" customHeight="1">
      <c r="A151" s="52" t="s">
        <v>168</v>
      </c>
      <c r="B151" s="48" t="s">
        <v>77</v>
      </c>
      <c r="C151" s="18" t="s">
        <v>10</v>
      </c>
      <c r="D151" s="18" t="s">
        <v>13</v>
      </c>
      <c r="E151" s="18" t="s">
        <v>169</v>
      </c>
      <c r="F151" s="18"/>
      <c r="G151" s="31">
        <f>G152</f>
        <v>550.5</v>
      </c>
    </row>
    <row r="152" spans="1:7" ht="16.5" customHeight="1">
      <c r="A152" s="51" t="s">
        <v>131</v>
      </c>
      <c r="B152" s="25" t="s">
        <v>77</v>
      </c>
      <c r="C152" s="21" t="s">
        <v>10</v>
      </c>
      <c r="D152" s="21" t="s">
        <v>13</v>
      </c>
      <c r="E152" s="21" t="s">
        <v>169</v>
      </c>
      <c r="F152" s="21" t="s">
        <v>132</v>
      </c>
      <c r="G152" s="33">
        <f>G154+G155</f>
        <v>550.5</v>
      </c>
    </row>
    <row r="153" spans="1:7" ht="13.5" customHeight="1">
      <c r="A153" s="64" t="s">
        <v>5</v>
      </c>
      <c r="B153" s="25"/>
      <c r="C153" s="18"/>
      <c r="D153" s="18"/>
      <c r="E153" s="18"/>
      <c r="F153" s="18"/>
      <c r="G153" s="33"/>
    </row>
    <row r="154" spans="1:7" ht="16.5" customHeight="1">
      <c r="A154" s="51" t="s">
        <v>64</v>
      </c>
      <c r="B154" s="25" t="s">
        <v>77</v>
      </c>
      <c r="C154" s="21" t="s">
        <v>10</v>
      </c>
      <c r="D154" s="21" t="s">
        <v>13</v>
      </c>
      <c r="E154" s="21" t="s">
        <v>169</v>
      </c>
      <c r="F154" s="21" t="s">
        <v>132</v>
      </c>
      <c r="G154" s="33">
        <v>545</v>
      </c>
    </row>
    <row r="155" spans="1:7" ht="16.5" customHeight="1">
      <c r="A155" s="51" t="s">
        <v>40</v>
      </c>
      <c r="B155" s="25" t="s">
        <v>77</v>
      </c>
      <c r="C155" s="21" t="s">
        <v>10</v>
      </c>
      <c r="D155" s="21" t="s">
        <v>13</v>
      </c>
      <c r="E155" s="21" t="s">
        <v>248</v>
      </c>
      <c r="F155" s="21" t="s">
        <v>132</v>
      </c>
      <c r="G155" s="33">
        <f>3.5+2</f>
        <v>5.5</v>
      </c>
    </row>
    <row r="156" spans="1:7" ht="17.25" customHeight="1">
      <c r="A156" s="52" t="s">
        <v>135</v>
      </c>
      <c r="B156" s="48" t="s">
        <v>77</v>
      </c>
      <c r="C156" s="18" t="s">
        <v>10</v>
      </c>
      <c r="D156" s="18" t="s">
        <v>13</v>
      </c>
      <c r="E156" s="48" t="s">
        <v>44</v>
      </c>
      <c r="F156" s="21"/>
      <c r="G156" s="31">
        <f>G157+G159</f>
        <v>4562.200000000001</v>
      </c>
    </row>
    <row r="157" spans="1:7" ht="27" customHeight="1">
      <c r="A157" s="42" t="s">
        <v>136</v>
      </c>
      <c r="B157" s="53" t="s">
        <v>102</v>
      </c>
      <c r="C157" s="39" t="s">
        <v>10</v>
      </c>
      <c r="D157" s="39" t="s">
        <v>13</v>
      </c>
      <c r="E157" s="39" t="s">
        <v>137</v>
      </c>
      <c r="F157" s="34"/>
      <c r="G157" s="31">
        <f>G158</f>
        <v>500</v>
      </c>
    </row>
    <row r="158" spans="1:7" ht="15.75" customHeight="1">
      <c r="A158" s="51" t="s">
        <v>131</v>
      </c>
      <c r="B158" s="32" t="s">
        <v>102</v>
      </c>
      <c r="C158" s="21" t="s">
        <v>10</v>
      </c>
      <c r="D158" s="21" t="s">
        <v>13</v>
      </c>
      <c r="E158" s="38" t="s">
        <v>137</v>
      </c>
      <c r="F158" s="21" t="s">
        <v>132</v>
      </c>
      <c r="G158" s="33">
        <v>500</v>
      </c>
    </row>
    <row r="159" spans="1:7" ht="39.75" customHeight="1">
      <c r="A159" s="50" t="s">
        <v>170</v>
      </c>
      <c r="B159" s="53" t="s">
        <v>77</v>
      </c>
      <c r="C159" s="39" t="s">
        <v>55</v>
      </c>
      <c r="D159" s="39" t="s">
        <v>13</v>
      </c>
      <c r="E159" s="48" t="s">
        <v>171</v>
      </c>
      <c r="F159" s="21"/>
      <c r="G159" s="31">
        <f>G160+G161</f>
        <v>4062.2000000000003</v>
      </c>
    </row>
    <row r="160" spans="1:7" ht="14.25" customHeight="1">
      <c r="A160" s="51" t="s">
        <v>131</v>
      </c>
      <c r="B160" s="32" t="s">
        <v>77</v>
      </c>
      <c r="C160" s="120" t="s">
        <v>55</v>
      </c>
      <c r="D160" s="120" t="s">
        <v>13</v>
      </c>
      <c r="E160" s="120" t="s">
        <v>171</v>
      </c>
      <c r="F160" s="21" t="s">
        <v>132</v>
      </c>
      <c r="G160" s="33">
        <f>399.3-110.8</f>
        <v>288.5</v>
      </c>
    </row>
    <row r="161" spans="1:7" s="62" customFormat="1" ht="14.25" customHeight="1">
      <c r="A161" s="51" t="s">
        <v>143</v>
      </c>
      <c r="B161" s="131" t="s">
        <v>77</v>
      </c>
      <c r="C161" s="132" t="s">
        <v>55</v>
      </c>
      <c r="D161" s="132" t="s">
        <v>13</v>
      </c>
      <c r="E161" s="132" t="s">
        <v>171</v>
      </c>
      <c r="F161" s="75" t="s">
        <v>144</v>
      </c>
      <c r="G161" s="155">
        <f>2400+618.8+754.9</f>
        <v>3773.7000000000003</v>
      </c>
    </row>
    <row r="162" spans="1:7" ht="39.75" customHeight="1">
      <c r="A162" s="137" t="s">
        <v>327</v>
      </c>
      <c r="B162" s="53" t="s">
        <v>102</v>
      </c>
      <c r="C162" s="18" t="s">
        <v>10</v>
      </c>
      <c r="D162" s="18" t="s">
        <v>13</v>
      </c>
      <c r="E162" s="107" t="s">
        <v>267</v>
      </c>
      <c r="F162" s="21"/>
      <c r="G162" s="31">
        <f>G163</f>
        <v>2100.1</v>
      </c>
    </row>
    <row r="163" spans="1:7" ht="54.75" customHeight="1">
      <c r="A163" s="138" t="s">
        <v>329</v>
      </c>
      <c r="B163" s="53" t="s">
        <v>102</v>
      </c>
      <c r="C163" s="18" t="s">
        <v>10</v>
      </c>
      <c r="D163" s="18" t="s">
        <v>13</v>
      </c>
      <c r="E163" s="107" t="s">
        <v>273</v>
      </c>
      <c r="F163" s="21"/>
      <c r="G163" s="31">
        <f>G164+G169</f>
        <v>2100.1</v>
      </c>
    </row>
    <row r="164" spans="1:7" ht="15.75" customHeight="1">
      <c r="A164" s="138" t="s">
        <v>274</v>
      </c>
      <c r="B164" s="53" t="s">
        <v>102</v>
      </c>
      <c r="C164" s="18" t="s">
        <v>10</v>
      </c>
      <c r="D164" s="18" t="s">
        <v>13</v>
      </c>
      <c r="E164" s="107" t="s">
        <v>275</v>
      </c>
      <c r="F164" s="21"/>
      <c r="G164" s="31">
        <f>G165</f>
        <v>2045.9</v>
      </c>
    </row>
    <row r="165" spans="1:7" ht="15" customHeight="1">
      <c r="A165" s="51" t="s">
        <v>131</v>
      </c>
      <c r="B165" s="53" t="s">
        <v>102</v>
      </c>
      <c r="C165" s="18" t="s">
        <v>10</v>
      </c>
      <c r="D165" s="18" t="s">
        <v>13</v>
      </c>
      <c r="E165" s="107" t="s">
        <v>276</v>
      </c>
      <c r="F165" s="21" t="s">
        <v>132</v>
      </c>
      <c r="G165" s="33">
        <f>G167+G168</f>
        <v>2045.9</v>
      </c>
    </row>
    <row r="166" spans="1:7" ht="14.25" customHeight="1">
      <c r="A166" s="64" t="s">
        <v>5</v>
      </c>
      <c r="B166" s="53"/>
      <c r="C166" s="18"/>
      <c r="D166" s="18"/>
      <c r="E166" s="107"/>
      <c r="F166" s="21"/>
      <c r="G166" s="31"/>
    </row>
    <row r="167" spans="1:7" ht="14.25" customHeight="1">
      <c r="A167" s="51" t="s">
        <v>64</v>
      </c>
      <c r="B167" s="32" t="s">
        <v>102</v>
      </c>
      <c r="C167" s="21" t="s">
        <v>10</v>
      </c>
      <c r="D167" s="21" t="s">
        <v>13</v>
      </c>
      <c r="E167" s="38" t="s">
        <v>320</v>
      </c>
      <c r="F167" s="21" t="s">
        <v>132</v>
      </c>
      <c r="G167" s="33">
        <v>1984.5</v>
      </c>
    </row>
    <row r="168" spans="1:7" ht="14.25" customHeight="1">
      <c r="A168" s="51" t="s">
        <v>40</v>
      </c>
      <c r="B168" s="32" t="s">
        <v>102</v>
      </c>
      <c r="C168" s="21" t="s">
        <v>10</v>
      </c>
      <c r="D168" s="21" t="s">
        <v>13</v>
      </c>
      <c r="E168" s="38" t="s">
        <v>277</v>
      </c>
      <c r="F168" s="21" t="s">
        <v>132</v>
      </c>
      <c r="G168" s="33">
        <v>61.4</v>
      </c>
    </row>
    <row r="169" spans="1:7" ht="24" customHeight="1">
      <c r="A169" s="139" t="s">
        <v>278</v>
      </c>
      <c r="B169" s="53" t="s">
        <v>102</v>
      </c>
      <c r="C169" s="18" t="s">
        <v>10</v>
      </c>
      <c r="D169" s="18" t="s">
        <v>13</v>
      </c>
      <c r="E169" s="18" t="s">
        <v>279</v>
      </c>
      <c r="F169" s="21"/>
      <c r="G169" s="31">
        <f>G170</f>
        <v>54.2</v>
      </c>
    </row>
    <row r="170" spans="1:7" ht="15.75" customHeight="1">
      <c r="A170" s="51" t="s">
        <v>131</v>
      </c>
      <c r="B170" s="32" t="s">
        <v>102</v>
      </c>
      <c r="C170" s="21" t="s">
        <v>10</v>
      </c>
      <c r="D170" s="21" t="s">
        <v>13</v>
      </c>
      <c r="E170" s="38" t="s">
        <v>279</v>
      </c>
      <c r="F170" s="21" t="s">
        <v>132</v>
      </c>
      <c r="G170" s="33">
        <f>G172+G173</f>
        <v>54.2</v>
      </c>
    </row>
    <row r="171" spans="1:7" ht="13.5" customHeight="1">
      <c r="A171" s="64" t="s">
        <v>5</v>
      </c>
      <c r="B171" s="32"/>
      <c r="C171" s="21"/>
      <c r="D171" s="21"/>
      <c r="E171" s="38"/>
      <c r="F171" s="21"/>
      <c r="G171" s="33"/>
    </row>
    <row r="172" spans="1:7" ht="14.25" customHeight="1">
      <c r="A172" s="51" t="s">
        <v>64</v>
      </c>
      <c r="B172" s="32" t="s">
        <v>102</v>
      </c>
      <c r="C172" s="21" t="s">
        <v>10</v>
      </c>
      <c r="D172" s="21" t="s">
        <v>13</v>
      </c>
      <c r="E172" s="21" t="s">
        <v>321</v>
      </c>
      <c r="F172" s="21" t="s">
        <v>132</v>
      </c>
      <c r="G172" s="33">
        <v>52.5</v>
      </c>
    </row>
    <row r="173" spans="1:7" ht="14.25" customHeight="1">
      <c r="A173" s="51" t="s">
        <v>40</v>
      </c>
      <c r="B173" s="32" t="s">
        <v>102</v>
      </c>
      <c r="C173" s="21" t="s">
        <v>10</v>
      </c>
      <c r="D173" s="21" t="s">
        <v>13</v>
      </c>
      <c r="E173" s="21" t="s">
        <v>280</v>
      </c>
      <c r="F173" s="21" t="s">
        <v>132</v>
      </c>
      <c r="G173" s="33">
        <v>1.7</v>
      </c>
    </row>
    <row r="174" spans="1:7" ht="16.5" customHeight="1">
      <c r="A174" s="58" t="s">
        <v>23</v>
      </c>
      <c r="B174" s="22"/>
      <c r="C174" s="36" t="s">
        <v>24</v>
      </c>
      <c r="D174" s="38"/>
      <c r="E174" s="21"/>
      <c r="F174" s="21"/>
      <c r="G174" s="29">
        <f>G175+G195+G269+G286</f>
        <v>1428538.4000000001</v>
      </c>
    </row>
    <row r="175" spans="1:7" ht="15.75" customHeight="1">
      <c r="A175" s="58" t="s">
        <v>25</v>
      </c>
      <c r="B175" s="63" t="s">
        <v>102</v>
      </c>
      <c r="C175" s="36" t="s">
        <v>24</v>
      </c>
      <c r="D175" s="36" t="s">
        <v>6</v>
      </c>
      <c r="E175" s="18"/>
      <c r="F175" s="18"/>
      <c r="G175" s="29">
        <f>G176+G188</f>
        <v>537838.4000000001</v>
      </c>
    </row>
    <row r="176" spans="1:7" ht="16.5" customHeight="1">
      <c r="A176" s="52" t="s">
        <v>156</v>
      </c>
      <c r="B176" s="48" t="s">
        <v>102</v>
      </c>
      <c r="C176" s="18" t="s">
        <v>24</v>
      </c>
      <c r="D176" s="18" t="s">
        <v>6</v>
      </c>
      <c r="E176" s="18" t="s">
        <v>157</v>
      </c>
      <c r="F176" s="21"/>
      <c r="G176" s="31">
        <f>G177</f>
        <v>529086.6000000001</v>
      </c>
    </row>
    <row r="177" spans="1:7" ht="40.5" customHeight="1">
      <c r="A177" s="56" t="s">
        <v>158</v>
      </c>
      <c r="B177" s="48" t="s">
        <v>102</v>
      </c>
      <c r="C177" s="18" t="s">
        <v>24</v>
      </c>
      <c r="D177" s="18" t="s">
        <v>6</v>
      </c>
      <c r="E177" s="18" t="s">
        <v>159</v>
      </c>
      <c r="F177" s="21"/>
      <c r="G177" s="31">
        <f>G178+G183</f>
        <v>529086.6000000001</v>
      </c>
    </row>
    <row r="178" spans="1:7" ht="40.5" customHeight="1">
      <c r="A178" s="56" t="s">
        <v>175</v>
      </c>
      <c r="B178" s="48" t="s">
        <v>102</v>
      </c>
      <c r="C178" s="18" t="s">
        <v>24</v>
      </c>
      <c r="D178" s="18" t="s">
        <v>6</v>
      </c>
      <c r="E178" s="18" t="s">
        <v>176</v>
      </c>
      <c r="F178" s="21"/>
      <c r="G178" s="31">
        <f>G179</f>
        <v>513654.30000000005</v>
      </c>
    </row>
    <row r="179" spans="1:7" ht="24.75" customHeight="1">
      <c r="A179" s="51" t="s">
        <v>154</v>
      </c>
      <c r="B179" s="25" t="s">
        <v>102</v>
      </c>
      <c r="C179" s="21" t="s">
        <v>24</v>
      </c>
      <c r="D179" s="21" t="s">
        <v>6</v>
      </c>
      <c r="E179" s="21" t="s">
        <v>176</v>
      </c>
      <c r="F179" s="21" t="s">
        <v>155</v>
      </c>
      <c r="G179" s="33">
        <f>G181+G182</f>
        <v>513654.30000000005</v>
      </c>
    </row>
    <row r="180" spans="1:7" ht="13.5" customHeight="1">
      <c r="A180" s="64" t="s">
        <v>5</v>
      </c>
      <c r="B180" s="53"/>
      <c r="C180" s="39"/>
      <c r="D180" s="39"/>
      <c r="E180" s="39"/>
      <c r="F180" s="21"/>
      <c r="G180" s="33"/>
    </row>
    <row r="181" spans="1:7" ht="14.25" customHeight="1">
      <c r="A181" s="51" t="s">
        <v>64</v>
      </c>
      <c r="B181" s="25" t="s">
        <v>102</v>
      </c>
      <c r="C181" s="21" t="s">
        <v>24</v>
      </c>
      <c r="D181" s="21" t="s">
        <v>6</v>
      </c>
      <c r="E181" s="21" t="s">
        <v>176</v>
      </c>
      <c r="F181" s="21" t="s">
        <v>155</v>
      </c>
      <c r="G181" s="152">
        <f>236129.7-15871+27083+324902.6+26000-100000</f>
        <v>498244.30000000005</v>
      </c>
    </row>
    <row r="182" spans="1:7" ht="14.25" customHeight="1">
      <c r="A182" s="51" t="s">
        <v>40</v>
      </c>
      <c r="B182" s="25" t="s">
        <v>102</v>
      </c>
      <c r="C182" s="21" t="s">
        <v>24</v>
      </c>
      <c r="D182" s="21" t="s">
        <v>6</v>
      </c>
      <c r="E182" s="21" t="s">
        <v>177</v>
      </c>
      <c r="F182" s="21" t="s">
        <v>155</v>
      </c>
      <c r="G182" s="152">
        <f>7303.1-490.9+2917.3+7983.9-15+804.2+0.2-3092.8</f>
        <v>15410.000000000004</v>
      </c>
    </row>
    <row r="183" spans="1:7" ht="38.25" customHeight="1">
      <c r="A183" s="56" t="s">
        <v>178</v>
      </c>
      <c r="B183" s="48" t="s">
        <v>102</v>
      </c>
      <c r="C183" s="18" t="s">
        <v>24</v>
      </c>
      <c r="D183" s="18" t="s">
        <v>6</v>
      </c>
      <c r="E183" s="18" t="s">
        <v>179</v>
      </c>
      <c r="F183" s="21"/>
      <c r="G183" s="31">
        <f>G184</f>
        <v>15432.3</v>
      </c>
    </row>
    <row r="184" spans="1:7" ht="15" customHeight="1">
      <c r="A184" s="51" t="s">
        <v>131</v>
      </c>
      <c r="B184" s="25" t="s">
        <v>102</v>
      </c>
      <c r="C184" s="21" t="s">
        <v>24</v>
      </c>
      <c r="D184" s="21" t="s">
        <v>6</v>
      </c>
      <c r="E184" s="21" t="s">
        <v>179</v>
      </c>
      <c r="F184" s="21" t="s">
        <v>132</v>
      </c>
      <c r="G184" s="33">
        <f>G186+G187</f>
        <v>15432.3</v>
      </c>
    </row>
    <row r="185" spans="1:7" ht="12.75" customHeight="1">
      <c r="A185" s="64" t="s">
        <v>5</v>
      </c>
      <c r="B185" s="32"/>
      <c r="C185" s="38"/>
      <c r="D185" s="38"/>
      <c r="E185" s="21"/>
      <c r="F185" s="21"/>
      <c r="G185" s="33"/>
    </row>
    <row r="186" spans="1:7" ht="15" customHeight="1">
      <c r="A186" s="51" t="s">
        <v>64</v>
      </c>
      <c r="B186" s="25" t="s">
        <v>102</v>
      </c>
      <c r="C186" s="21" t="s">
        <v>24</v>
      </c>
      <c r="D186" s="21" t="s">
        <v>6</v>
      </c>
      <c r="E186" s="21" t="s">
        <v>179</v>
      </c>
      <c r="F186" s="21" t="s">
        <v>132</v>
      </c>
      <c r="G186" s="33">
        <v>14969.3</v>
      </c>
    </row>
    <row r="187" spans="1:7" ht="15" customHeight="1">
      <c r="A187" s="51" t="s">
        <v>40</v>
      </c>
      <c r="B187" s="25" t="s">
        <v>102</v>
      </c>
      <c r="C187" s="21" t="s">
        <v>24</v>
      </c>
      <c r="D187" s="21" t="s">
        <v>6</v>
      </c>
      <c r="E187" s="21" t="s">
        <v>180</v>
      </c>
      <c r="F187" s="21" t="s">
        <v>132</v>
      </c>
      <c r="G187" s="33">
        <v>463</v>
      </c>
    </row>
    <row r="188" spans="1:7" ht="37.5" customHeight="1">
      <c r="A188" s="135" t="s">
        <v>327</v>
      </c>
      <c r="B188" s="53" t="s">
        <v>102</v>
      </c>
      <c r="C188" s="18" t="s">
        <v>24</v>
      </c>
      <c r="D188" s="18" t="s">
        <v>6</v>
      </c>
      <c r="E188" s="18" t="s">
        <v>267</v>
      </c>
      <c r="F188" s="21"/>
      <c r="G188" s="31">
        <f>G189</f>
        <v>8751.800000000001</v>
      </c>
    </row>
    <row r="189" spans="1:7" ht="74.25" customHeight="1">
      <c r="A189" s="136" t="s">
        <v>330</v>
      </c>
      <c r="B189" s="53" t="s">
        <v>102</v>
      </c>
      <c r="C189" s="18" t="s">
        <v>24</v>
      </c>
      <c r="D189" s="18" t="s">
        <v>6</v>
      </c>
      <c r="E189" s="18" t="s">
        <v>281</v>
      </c>
      <c r="F189" s="21"/>
      <c r="G189" s="31">
        <f>G190</f>
        <v>8751.800000000001</v>
      </c>
    </row>
    <row r="190" spans="1:7" ht="16.5" customHeight="1">
      <c r="A190" s="135" t="s">
        <v>282</v>
      </c>
      <c r="B190" s="53" t="s">
        <v>102</v>
      </c>
      <c r="C190" s="18" t="s">
        <v>24</v>
      </c>
      <c r="D190" s="18" t="s">
        <v>6</v>
      </c>
      <c r="E190" s="18" t="s">
        <v>283</v>
      </c>
      <c r="F190" s="21"/>
      <c r="G190" s="31">
        <f>G191</f>
        <v>8751.800000000001</v>
      </c>
    </row>
    <row r="191" spans="1:7" ht="22.5" customHeight="1">
      <c r="A191" s="51" t="s">
        <v>154</v>
      </c>
      <c r="B191" s="32" t="s">
        <v>102</v>
      </c>
      <c r="C191" s="21" t="s">
        <v>24</v>
      </c>
      <c r="D191" s="21" t="s">
        <v>6</v>
      </c>
      <c r="E191" s="21" t="s">
        <v>283</v>
      </c>
      <c r="F191" s="21" t="s">
        <v>155</v>
      </c>
      <c r="G191" s="33">
        <f>G193+G194</f>
        <v>8751.800000000001</v>
      </c>
    </row>
    <row r="192" spans="1:7" ht="13.5" customHeight="1">
      <c r="A192" s="64" t="s">
        <v>5</v>
      </c>
      <c r="B192" s="32"/>
      <c r="C192" s="21"/>
      <c r="D192" s="21"/>
      <c r="E192" s="21"/>
      <c r="F192" s="21"/>
      <c r="G192" s="33"/>
    </row>
    <row r="193" spans="1:7" ht="15" customHeight="1">
      <c r="A193" s="51" t="s">
        <v>64</v>
      </c>
      <c r="B193" s="32" t="s">
        <v>102</v>
      </c>
      <c r="C193" s="21" t="s">
        <v>24</v>
      </c>
      <c r="D193" s="21" t="s">
        <v>6</v>
      </c>
      <c r="E193" s="21" t="s">
        <v>322</v>
      </c>
      <c r="F193" s="21" t="s">
        <v>155</v>
      </c>
      <c r="G193" s="33">
        <v>8489.2</v>
      </c>
    </row>
    <row r="194" spans="1:7" ht="15" customHeight="1">
      <c r="A194" s="51" t="s">
        <v>40</v>
      </c>
      <c r="B194" s="32" t="s">
        <v>102</v>
      </c>
      <c r="C194" s="21" t="s">
        <v>24</v>
      </c>
      <c r="D194" s="21" t="s">
        <v>6</v>
      </c>
      <c r="E194" s="21" t="s">
        <v>284</v>
      </c>
      <c r="F194" s="21" t="s">
        <v>155</v>
      </c>
      <c r="G194" s="33">
        <v>262.6</v>
      </c>
    </row>
    <row r="195" spans="1:7" ht="16.5" customHeight="1">
      <c r="A195" s="58" t="s">
        <v>26</v>
      </c>
      <c r="B195" s="59" t="s">
        <v>102</v>
      </c>
      <c r="C195" s="36" t="s">
        <v>24</v>
      </c>
      <c r="D195" s="36" t="s">
        <v>7</v>
      </c>
      <c r="E195" s="34"/>
      <c r="F195" s="34"/>
      <c r="G195" s="29">
        <f>G196+G206+G221+G245+G251</f>
        <v>619014.3999999999</v>
      </c>
    </row>
    <row r="196" spans="1:7" ht="16.5" customHeight="1">
      <c r="A196" s="49" t="s">
        <v>90</v>
      </c>
      <c r="B196" s="53" t="s">
        <v>102</v>
      </c>
      <c r="C196" s="18" t="s">
        <v>24</v>
      </c>
      <c r="D196" s="18" t="s">
        <v>7</v>
      </c>
      <c r="E196" s="18" t="s">
        <v>92</v>
      </c>
      <c r="F196" s="34"/>
      <c r="G196" s="31">
        <f>G197+G199+G202+G204</f>
        <v>39597.2</v>
      </c>
    </row>
    <row r="197" spans="1:7" ht="27" customHeight="1">
      <c r="A197" s="17" t="s">
        <v>258</v>
      </c>
      <c r="B197" s="53" t="s">
        <v>102</v>
      </c>
      <c r="C197" s="18" t="s">
        <v>24</v>
      </c>
      <c r="D197" s="18" t="s">
        <v>7</v>
      </c>
      <c r="E197" s="18" t="s">
        <v>239</v>
      </c>
      <c r="F197" s="34"/>
      <c r="G197" s="31">
        <f>G198</f>
        <v>33652.899999999994</v>
      </c>
    </row>
    <row r="198" spans="1:7" ht="15.75" customHeight="1">
      <c r="A198" s="51" t="s">
        <v>143</v>
      </c>
      <c r="B198" s="32" t="s">
        <v>102</v>
      </c>
      <c r="C198" s="21" t="s">
        <v>24</v>
      </c>
      <c r="D198" s="21" t="s">
        <v>7</v>
      </c>
      <c r="E198" s="21" t="s">
        <v>239</v>
      </c>
      <c r="F198" s="21" t="s">
        <v>144</v>
      </c>
      <c r="G198" s="33">
        <f>35171.7-1518.8</f>
        <v>33652.899999999994</v>
      </c>
    </row>
    <row r="199" spans="1:7" ht="16.5" customHeight="1">
      <c r="A199" s="49" t="s">
        <v>259</v>
      </c>
      <c r="B199" s="53" t="s">
        <v>102</v>
      </c>
      <c r="C199" s="18" t="s">
        <v>24</v>
      </c>
      <c r="D199" s="18" t="s">
        <v>7</v>
      </c>
      <c r="E199" s="18" t="s">
        <v>244</v>
      </c>
      <c r="F199" s="21"/>
      <c r="G199" s="31">
        <f>G200+G201</f>
        <v>2227.9</v>
      </c>
    </row>
    <row r="200" spans="1:7" ht="24" customHeight="1">
      <c r="A200" s="37" t="s">
        <v>152</v>
      </c>
      <c r="B200" s="53" t="s">
        <v>102</v>
      </c>
      <c r="C200" s="21" t="s">
        <v>24</v>
      </c>
      <c r="D200" s="21" t="s">
        <v>7</v>
      </c>
      <c r="E200" s="21" t="s">
        <v>244</v>
      </c>
      <c r="F200" s="21" t="s">
        <v>153</v>
      </c>
      <c r="G200" s="33">
        <v>1850.4</v>
      </c>
    </row>
    <row r="201" spans="1:7" ht="15.75" customHeight="1">
      <c r="A201" s="51" t="s">
        <v>143</v>
      </c>
      <c r="B201" s="32" t="s">
        <v>102</v>
      </c>
      <c r="C201" s="21" t="s">
        <v>24</v>
      </c>
      <c r="D201" s="21" t="s">
        <v>7</v>
      </c>
      <c r="E201" s="21" t="s">
        <v>244</v>
      </c>
      <c r="F201" s="21" t="s">
        <v>144</v>
      </c>
      <c r="G201" s="152">
        <f>2321.8-1850.4-93.9</f>
        <v>377.5000000000001</v>
      </c>
    </row>
    <row r="202" spans="1:7" ht="25.5" customHeight="1">
      <c r="A202" s="99" t="s">
        <v>260</v>
      </c>
      <c r="B202" s="53" t="s">
        <v>102</v>
      </c>
      <c r="C202" s="18" t="s">
        <v>24</v>
      </c>
      <c r="D202" s="18" t="s">
        <v>7</v>
      </c>
      <c r="E202" s="18" t="s">
        <v>261</v>
      </c>
      <c r="F202" s="21"/>
      <c r="G202" s="31">
        <f>G203</f>
        <v>3437.8</v>
      </c>
    </row>
    <row r="203" spans="1:7" ht="15" customHeight="1">
      <c r="A203" s="51" t="s">
        <v>143</v>
      </c>
      <c r="B203" s="32" t="s">
        <v>102</v>
      </c>
      <c r="C203" s="21" t="s">
        <v>24</v>
      </c>
      <c r="D203" s="21" t="s">
        <v>7</v>
      </c>
      <c r="E203" s="21" t="s">
        <v>261</v>
      </c>
      <c r="F203" s="21" t="s">
        <v>144</v>
      </c>
      <c r="G203" s="33">
        <f>2837.8+600</f>
        <v>3437.8</v>
      </c>
    </row>
    <row r="204" spans="1:7" ht="38.25" customHeight="1">
      <c r="A204" s="99" t="s">
        <v>285</v>
      </c>
      <c r="B204" s="32" t="s">
        <v>102</v>
      </c>
      <c r="C204" s="18" t="s">
        <v>24</v>
      </c>
      <c r="D204" s="18" t="s">
        <v>7</v>
      </c>
      <c r="E204" s="18" t="s">
        <v>286</v>
      </c>
      <c r="F204" s="21"/>
      <c r="G204" s="31">
        <f>G205</f>
        <v>278.6</v>
      </c>
    </row>
    <row r="205" spans="1:7" ht="15" customHeight="1">
      <c r="A205" s="51" t="s">
        <v>143</v>
      </c>
      <c r="B205" s="32" t="s">
        <v>102</v>
      </c>
      <c r="C205" s="21" t="s">
        <v>24</v>
      </c>
      <c r="D205" s="21" t="s">
        <v>7</v>
      </c>
      <c r="E205" s="21" t="s">
        <v>286</v>
      </c>
      <c r="F205" s="21" t="s">
        <v>144</v>
      </c>
      <c r="G205" s="33">
        <v>278.6</v>
      </c>
    </row>
    <row r="206" spans="1:7" ht="39.75" customHeight="1">
      <c r="A206" s="17" t="s">
        <v>81</v>
      </c>
      <c r="B206" s="53" t="s">
        <v>102</v>
      </c>
      <c r="C206" s="18" t="s">
        <v>24</v>
      </c>
      <c r="D206" s="18" t="s">
        <v>7</v>
      </c>
      <c r="E206" s="18" t="s">
        <v>74</v>
      </c>
      <c r="F206" s="21"/>
      <c r="G206" s="31">
        <f>G207+G216</f>
        <v>98840.4</v>
      </c>
    </row>
    <row r="207" spans="1:7" ht="26.25" customHeight="1">
      <c r="A207" s="50" t="s">
        <v>181</v>
      </c>
      <c r="B207" s="53" t="s">
        <v>102</v>
      </c>
      <c r="C207" s="43" t="s">
        <v>24</v>
      </c>
      <c r="D207" s="43" t="s">
        <v>7</v>
      </c>
      <c r="E207" s="43" t="s">
        <v>83</v>
      </c>
      <c r="F207" s="34"/>
      <c r="G207" s="31">
        <f>G208+G212</f>
        <v>82972.2</v>
      </c>
    </row>
    <row r="208" spans="1:7" ht="15" customHeight="1">
      <c r="A208" s="51" t="s">
        <v>131</v>
      </c>
      <c r="B208" s="32" t="s">
        <v>102</v>
      </c>
      <c r="C208" s="21" t="s">
        <v>24</v>
      </c>
      <c r="D208" s="21" t="s">
        <v>7</v>
      </c>
      <c r="E208" s="21" t="s">
        <v>83</v>
      </c>
      <c r="F208" s="21" t="s">
        <v>132</v>
      </c>
      <c r="G208" s="33">
        <f>G210+G211</f>
        <v>10000</v>
      </c>
    </row>
    <row r="209" spans="1:7" ht="14.25" customHeight="1">
      <c r="A209" s="64" t="s">
        <v>5</v>
      </c>
      <c r="B209" s="32"/>
      <c r="C209" s="21"/>
      <c r="D209" s="21"/>
      <c r="E209" s="21"/>
      <c r="F209" s="21"/>
      <c r="G209" s="33"/>
    </row>
    <row r="210" spans="1:7" ht="15" customHeight="1">
      <c r="A210" s="51" t="s">
        <v>64</v>
      </c>
      <c r="B210" s="32" t="s">
        <v>102</v>
      </c>
      <c r="C210" s="21" t="s">
        <v>24</v>
      </c>
      <c r="D210" s="21" t="s">
        <v>7</v>
      </c>
      <c r="E210" s="21" t="s">
        <v>83</v>
      </c>
      <c r="F210" s="21" t="s">
        <v>132</v>
      </c>
      <c r="G210" s="33">
        <f>30000-20300</f>
        <v>9700</v>
      </c>
    </row>
    <row r="211" spans="1:7" ht="15" customHeight="1">
      <c r="A211" s="51" t="s">
        <v>40</v>
      </c>
      <c r="B211" s="32" t="s">
        <v>102</v>
      </c>
      <c r="C211" s="21" t="s">
        <v>24</v>
      </c>
      <c r="D211" s="21" t="s">
        <v>7</v>
      </c>
      <c r="E211" s="21" t="s">
        <v>287</v>
      </c>
      <c r="F211" s="21" t="s">
        <v>132</v>
      </c>
      <c r="G211" s="33">
        <v>300</v>
      </c>
    </row>
    <row r="212" spans="1:7" ht="15" customHeight="1">
      <c r="A212" s="51" t="s">
        <v>143</v>
      </c>
      <c r="B212" s="32" t="s">
        <v>102</v>
      </c>
      <c r="C212" s="21" t="s">
        <v>24</v>
      </c>
      <c r="D212" s="21" t="s">
        <v>7</v>
      </c>
      <c r="E212" s="21" t="s">
        <v>83</v>
      </c>
      <c r="F212" s="21" t="s">
        <v>144</v>
      </c>
      <c r="G212" s="33">
        <f>G214+G215</f>
        <v>72972.2</v>
      </c>
    </row>
    <row r="213" spans="1:7" ht="13.5" customHeight="1">
      <c r="A213" s="64" t="s">
        <v>5</v>
      </c>
      <c r="B213" s="32"/>
      <c r="C213" s="21"/>
      <c r="D213" s="21"/>
      <c r="E213" s="21"/>
      <c r="F213" s="21"/>
      <c r="G213" s="33"/>
    </row>
    <row r="214" spans="1:7" ht="15" customHeight="1">
      <c r="A214" s="51" t="s">
        <v>64</v>
      </c>
      <c r="B214" s="32" t="s">
        <v>102</v>
      </c>
      <c r="C214" s="21" t="s">
        <v>24</v>
      </c>
      <c r="D214" s="21" t="s">
        <v>7</v>
      </c>
      <c r="E214" s="21" t="s">
        <v>83</v>
      </c>
      <c r="F214" s="21" t="s">
        <v>144</v>
      </c>
      <c r="G214" s="152">
        <f>30000+2289.9+16415.8</f>
        <v>48705.7</v>
      </c>
    </row>
    <row r="215" spans="1:7" ht="15" customHeight="1">
      <c r="A215" s="51" t="s">
        <v>40</v>
      </c>
      <c r="B215" s="32" t="s">
        <v>102</v>
      </c>
      <c r="C215" s="21" t="s">
        <v>24</v>
      </c>
      <c r="D215" s="21" t="s">
        <v>7</v>
      </c>
      <c r="E215" s="21" t="s">
        <v>287</v>
      </c>
      <c r="F215" s="21" t="s">
        <v>144</v>
      </c>
      <c r="G215" s="33">
        <v>24266.5</v>
      </c>
    </row>
    <row r="216" spans="1:7" ht="26.25" customHeight="1">
      <c r="A216" s="99" t="s">
        <v>331</v>
      </c>
      <c r="B216" s="53" t="s">
        <v>102</v>
      </c>
      <c r="C216" s="43" t="s">
        <v>24</v>
      </c>
      <c r="D216" s="43" t="s">
        <v>7</v>
      </c>
      <c r="E216" s="43" t="s">
        <v>257</v>
      </c>
      <c r="F216" s="21"/>
      <c r="G216" s="31">
        <f>G217</f>
        <v>15868.2</v>
      </c>
    </row>
    <row r="217" spans="1:7" ht="15.75" customHeight="1">
      <c r="A217" s="51" t="s">
        <v>143</v>
      </c>
      <c r="B217" s="53"/>
      <c r="C217" s="21" t="s">
        <v>24</v>
      </c>
      <c r="D217" s="21" t="s">
        <v>7</v>
      </c>
      <c r="E217" s="21" t="s">
        <v>257</v>
      </c>
      <c r="F217" s="21" t="s">
        <v>144</v>
      </c>
      <c r="G217" s="31">
        <f>G219+G220</f>
        <v>15868.2</v>
      </c>
    </row>
    <row r="218" spans="1:7" ht="13.5" customHeight="1">
      <c r="A218" s="64" t="s">
        <v>5</v>
      </c>
      <c r="B218" s="53"/>
      <c r="C218" s="43"/>
      <c r="D218" s="43"/>
      <c r="E218" s="43"/>
      <c r="F218" s="21"/>
      <c r="G218" s="31"/>
    </row>
    <row r="219" spans="1:7" ht="15.75" customHeight="1">
      <c r="A219" s="51" t="s">
        <v>64</v>
      </c>
      <c r="B219" s="32" t="s">
        <v>102</v>
      </c>
      <c r="C219" s="21" t="s">
        <v>24</v>
      </c>
      <c r="D219" s="21" t="s">
        <v>7</v>
      </c>
      <c r="E219" s="21" t="s">
        <v>257</v>
      </c>
      <c r="F219" s="21" t="s">
        <v>144</v>
      </c>
      <c r="G219" s="33">
        <v>15115.5</v>
      </c>
    </row>
    <row r="220" spans="1:7" ht="15" customHeight="1">
      <c r="A220" s="51" t="s">
        <v>40</v>
      </c>
      <c r="B220" s="32" t="s">
        <v>102</v>
      </c>
      <c r="C220" s="21" t="s">
        <v>24</v>
      </c>
      <c r="D220" s="21" t="s">
        <v>7</v>
      </c>
      <c r="E220" s="21" t="s">
        <v>288</v>
      </c>
      <c r="F220" s="21" t="s">
        <v>144</v>
      </c>
      <c r="G220" s="33">
        <f>152.7+600</f>
        <v>752.7</v>
      </c>
    </row>
    <row r="221" spans="1:7" ht="17.25" customHeight="1">
      <c r="A221" s="52" t="s">
        <v>156</v>
      </c>
      <c r="B221" s="48" t="s">
        <v>102</v>
      </c>
      <c r="C221" s="18" t="s">
        <v>24</v>
      </c>
      <c r="D221" s="18" t="s">
        <v>7</v>
      </c>
      <c r="E221" s="18" t="s">
        <v>157</v>
      </c>
      <c r="F221" s="21"/>
      <c r="G221" s="31">
        <f>G222+G236</f>
        <v>320939.3</v>
      </c>
    </row>
    <row r="222" spans="1:7" ht="40.5" customHeight="1">
      <c r="A222" s="56" t="s">
        <v>158</v>
      </c>
      <c r="B222" s="48" t="s">
        <v>102</v>
      </c>
      <c r="C222" s="18" t="s">
        <v>24</v>
      </c>
      <c r="D222" s="18" t="s">
        <v>7</v>
      </c>
      <c r="E222" s="18" t="s">
        <v>159</v>
      </c>
      <c r="F222" s="21"/>
      <c r="G222" s="31">
        <f>G223+G228</f>
        <v>315408.1</v>
      </c>
    </row>
    <row r="223" spans="1:8" ht="27" customHeight="1">
      <c r="A223" s="56" t="s">
        <v>160</v>
      </c>
      <c r="B223" s="48" t="s">
        <v>102</v>
      </c>
      <c r="C223" s="18" t="s">
        <v>24</v>
      </c>
      <c r="D223" s="18" t="s">
        <v>7</v>
      </c>
      <c r="E223" s="18" t="s">
        <v>161</v>
      </c>
      <c r="F223" s="21"/>
      <c r="G223" s="31">
        <f>G224</f>
        <v>28171.3</v>
      </c>
      <c r="H223" s="154"/>
    </row>
    <row r="224" spans="1:7" ht="24" customHeight="1">
      <c r="A224" s="51" t="s">
        <v>154</v>
      </c>
      <c r="B224" s="25" t="s">
        <v>102</v>
      </c>
      <c r="C224" s="21" t="s">
        <v>24</v>
      </c>
      <c r="D224" s="21" t="s">
        <v>7</v>
      </c>
      <c r="E224" s="21" t="s">
        <v>161</v>
      </c>
      <c r="F224" s="21" t="s">
        <v>155</v>
      </c>
      <c r="G224" s="33">
        <f>G226+G227</f>
        <v>28171.3</v>
      </c>
    </row>
    <row r="225" spans="1:7" ht="13.5" customHeight="1">
      <c r="A225" s="64" t="s">
        <v>5</v>
      </c>
      <c r="B225" s="53"/>
      <c r="C225" s="39"/>
      <c r="D225" s="39"/>
      <c r="E225" s="39"/>
      <c r="F225" s="21"/>
      <c r="G225" s="33"/>
    </row>
    <row r="226" spans="1:7" ht="15" customHeight="1">
      <c r="A226" s="51" t="s">
        <v>64</v>
      </c>
      <c r="B226" s="25" t="s">
        <v>102</v>
      </c>
      <c r="C226" s="21" t="s">
        <v>24</v>
      </c>
      <c r="D226" s="21" t="s">
        <v>7</v>
      </c>
      <c r="E226" s="21" t="s">
        <v>161</v>
      </c>
      <c r="F226" s="21" t="s">
        <v>155</v>
      </c>
      <c r="G226" s="152">
        <f>28078.8+1802.2+513.9-3068.9</f>
        <v>27326</v>
      </c>
    </row>
    <row r="227" spans="1:7" ht="14.25" customHeight="1">
      <c r="A227" s="51" t="s">
        <v>40</v>
      </c>
      <c r="B227" s="25" t="s">
        <v>102</v>
      </c>
      <c r="C227" s="21" t="s">
        <v>24</v>
      </c>
      <c r="D227" s="21" t="s">
        <v>7</v>
      </c>
      <c r="E227" s="21" t="s">
        <v>162</v>
      </c>
      <c r="F227" s="21" t="s">
        <v>155</v>
      </c>
      <c r="G227" s="33">
        <f>868.5+15.9+55.8-94.9</f>
        <v>845.3</v>
      </c>
    </row>
    <row r="228" spans="1:7" ht="26.25" customHeight="1">
      <c r="A228" s="56" t="s">
        <v>182</v>
      </c>
      <c r="B228" s="48" t="s">
        <v>102</v>
      </c>
      <c r="C228" s="18" t="s">
        <v>24</v>
      </c>
      <c r="D228" s="18" t="s">
        <v>7</v>
      </c>
      <c r="E228" s="18" t="s">
        <v>183</v>
      </c>
      <c r="F228" s="21"/>
      <c r="G228" s="31">
        <f>G229+G232</f>
        <v>287236.8</v>
      </c>
    </row>
    <row r="229" spans="1:7" ht="15.75" customHeight="1">
      <c r="A229" s="51" t="s">
        <v>131</v>
      </c>
      <c r="B229" s="25" t="s">
        <v>102</v>
      </c>
      <c r="C229" s="21" t="s">
        <v>24</v>
      </c>
      <c r="D229" s="21" t="s">
        <v>7</v>
      </c>
      <c r="E229" s="21" t="s">
        <v>183</v>
      </c>
      <c r="F229" s="21" t="s">
        <v>132</v>
      </c>
      <c r="G229" s="33">
        <f>G231</f>
        <v>69.7</v>
      </c>
    </row>
    <row r="230" spans="1:7" ht="13.5" customHeight="1">
      <c r="A230" s="64" t="s">
        <v>5</v>
      </c>
      <c r="B230" s="25"/>
      <c r="C230" s="21"/>
      <c r="D230" s="21"/>
      <c r="E230" s="21"/>
      <c r="F230" s="21"/>
      <c r="G230" s="31"/>
    </row>
    <row r="231" spans="1:7" ht="13.5" customHeight="1">
      <c r="A231" s="51" t="s">
        <v>40</v>
      </c>
      <c r="B231" s="25" t="s">
        <v>102</v>
      </c>
      <c r="C231" s="21" t="s">
        <v>24</v>
      </c>
      <c r="D231" s="21" t="s">
        <v>7</v>
      </c>
      <c r="E231" s="21" t="s">
        <v>184</v>
      </c>
      <c r="F231" s="21" t="s">
        <v>132</v>
      </c>
      <c r="G231" s="33">
        <v>69.7</v>
      </c>
    </row>
    <row r="232" spans="1:7" ht="24" customHeight="1">
      <c r="A232" s="51" t="s">
        <v>154</v>
      </c>
      <c r="B232" s="25" t="s">
        <v>102</v>
      </c>
      <c r="C232" s="21" t="s">
        <v>24</v>
      </c>
      <c r="D232" s="21" t="s">
        <v>7</v>
      </c>
      <c r="E232" s="21" t="s">
        <v>183</v>
      </c>
      <c r="F232" s="21" t="s">
        <v>155</v>
      </c>
      <c r="G232" s="33">
        <f>G234+G235</f>
        <v>287167.1</v>
      </c>
    </row>
    <row r="233" spans="1:7" ht="15" customHeight="1">
      <c r="A233" s="64" t="s">
        <v>5</v>
      </c>
      <c r="B233" s="53"/>
      <c r="C233" s="43"/>
      <c r="D233" s="43"/>
      <c r="E233" s="43"/>
      <c r="F233" s="21"/>
      <c r="G233" s="33"/>
    </row>
    <row r="234" spans="1:7" ht="15" customHeight="1">
      <c r="A234" s="51" t="s">
        <v>64</v>
      </c>
      <c r="B234" s="25" t="s">
        <v>102</v>
      </c>
      <c r="C234" s="21" t="s">
        <v>24</v>
      </c>
      <c r="D234" s="21" t="s">
        <v>7</v>
      </c>
      <c r="E234" s="21" t="s">
        <v>183</v>
      </c>
      <c r="F234" s="21" t="s">
        <v>155</v>
      </c>
      <c r="G234" s="156">
        <f>138149.5+39074.4+36445.7-47366.9+55689+55000</f>
        <v>276991.69999999995</v>
      </c>
    </row>
    <row r="235" spans="1:7" ht="15" customHeight="1">
      <c r="A235" s="51" t="s">
        <v>40</v>
      </c>
      <c r="B235" s="25" t="s">
        <v>102</v>
      </c>
      <c r="C235" s="21" t="s">
        <v>24</v>
      </c>
      <c r="D235" s="21" t="s">
        <v>7</v>
      </c>
      <c r="E235" s="21" t="s">
        <v>184</v>
      </c>
      <c r="F235" s="21" t="s">
        <v>155</v>
      </c>
      <c r="G235" s="122">
        <f>4272.8+8301.9-5299.3+2900</f>
        <v>10175.400000000001</v>
      </c>
    </row>
    <row r="236" spans="1:7" ht="39" customHeight="1">
      <c r="A236" s="56" t="s">
        <v>289</v>
      </c>
      <c r="B236" s="48" t="s">
        <v>102</v>
      </c>
      <c r="C236" s="18" t="s">
        <v>24</v>
      </c>
      <c r="D236" s="18" t="s">
        <v>7</v>
      </c>
      <c r="E236" s="18" t="s">
        <v>290</v>
      </c>
      <c r="F236" s="21"/>
      <c r="G236" s="65">
        <f>G237+G241</f>
        <v>5531.2</v>
      </c>
    </row>
    <row r="237" spans="1:7" ht="16.5" customHeight="1">
      <c r="A237" s="51" t="s">
        <v>131</v>
      </c>
      <c r="B237" s="32" t="s">
        <v>102</v>
      </c>
      <c r="C237" s="21" t="s">
        <v>24</v>
      </c>
      <c r="D237" s="21" t="s">
        <v>7</v>
      </c>
      <c r="E237" s="21" t="s">
        <v>290</v>
      </c>
      <c r="F237" s="21" t="s">
        <v>132</v>
      </c>
      <c r="G237" s="122">
        <f>G239+G240</f>
        <v>4723.2</v>
      </c>
    </row>
    <row r="238" spans="1:7" ht="12.75" customHeight="1">
      <c r="A238" s="64" t="s">
        <v>5</v>
      </c>
      <c r="B238" s="32"/>
      <c r="C238" s="21"/>
      <c r="D238" s="21"/>
      <c r="E238" s="21"/>
      <c r="F238" s="21"/>
      <c r="G238" s="122"/>
    </row>
    <row r="239" spans="1:7" ht="14.25" customHeight="1">
      <c r="A239" s="51" t="s">
        <v>64</v>
      </c>
      <c r="B239" s="32" t="s">
        <v>102</v>
      </c>
      <c r="C239" s="21" t="s">
        <v>24</v>
      </c>
      <c r="D239" s="21" t="s">
        <v>7</v>
      </c>
      <c r="E239" s="21" t="s">
        <v>291</v>
      </c>
      <c r="F239" s="21" t="s">
        <v>132</v>
      </c>
      <c r="G239" s="122">
        <v>4581.4</v>
      </c>
    </row>
    <row r="240" spans="1:7" ht="13.5" customHeight="1">
      <c r="A240" s="51" t="s">
        <v>40</v>
      </c>
      <c r="B240" s="32" t="s">
        <v>102</v>
      </c>
      <c r="C240" s="21" t="s">
        <v>24</v>
      </c>
      <c r="D240" s="21" t="s">
        <v>7</v>
      </c>
      <c r="E240" s="21" t="s">
        <v>292</v>
      </c>
      <c r="F240" s="21" t="s">
        <v>132</v>
      </c>
      <c r="G240" s="122">
        <v>141.8</v>
      </c>
    </row>
    <row r="241" spans="1:7" ht="22.5" customHeight="1">
      <c r="A241" s="51" t="s">
        <v>154</v>
      </c>
      <c r="B241" s="32" t="s">
        <v>102</v>
      </c>
      <c r="C241" s="21" t="s">
        <v>24</v>
      </c>
      <c r="D241" s="21" t="s">
        <v>7</v>
      </c>
      <c r="E241" s="21" t="s">
        <v>290</v>
      </c>
      <c r="F241" s="21" t="s">
        <v>155</v>
      </c>
      <c r="G241" s="122">
        <f>G243+G244</f>
        <v>808</v>
      </c>
    </row>
    <row r="242" spans="1:7" ht="14.25" customHeight="1">
      <c r="A242" s="64" t="s">
        <v>5</v>
      </c>
      <c r="B242" s="32"/>
      <c r="C242" s="21"/>
      <c r="D242" s="21"/>
      <c r="E242" s="21"/>
      <c r="F242" s="21"/>
      <c r="G242" s="122"/>
    </row>
    <row r="243" spans="1:7" ht="14.25" customHeight="1">
      <c r="A243" s="51" t="s">
        <v>64</v>
      </c>
      <c r="B243" s="32" t="s">
        <v>102</v>
      </c>
      <c r="C243" s="21" t="s">
        <v>24</v>
      </c>
      <c r="D243" s="21" t="s">
        <v>7</v>
      </c>
      <c r="E243" s="21" t="s">
        <v>290</v>
      </c>
      <c r="F243" s="21" t="s">
        <v>155</v>
      </c>
      <c r="G243" s="122">
        <v>783.7</v>
      </c>
    </row>
    <row r="244" spans="1:7" ht="14.25" customHeight="1">
      <c r="A244" s="51" t="s">
        <v>40</v>
      </c>
      <c r="B244" s="32" t="s">
        <v>102</v>
      </c>
      <c r="C244" s="21" t="s">
        <v>24</v>
      </c>
      <c r="D244" s="21" t="s">
        <v>7</v>
      </c>
      <c r="E244" s="21" t="s">
        <v>292</v>
      </c>
      <c r="F244" s="21" t="s">
        <v>155</v>
      </c>
      <c r="G244" s="122">
        <v>24.3</v>
      </c>
    </row>
    <row r="245" spans="1:7" ht="16.5" customHeight="1">
      <c r="A245" s="52" t="s">
        <v>135</v>
      </c>
      <c r="B245" s="53" t="s">
        <v>102</v>
      </c>
      <c r="C245" s="39" t="s">
        <v>24</v>
      </c>
      <c r="D245" s="39" t="s">
        <v>7</v>
      </c>
      <c r="E245" s="39" t="s">
        <v>44</v>
      </c>
      <c r="F245" s="34"/>
      <c r="G245" s="65">
        <f>G246+G248</f>
        <v>1337.3000000000002</v>
      </c>
    </row>
    <row r="246" spans="1:7" ht="27" customHeight="1">
      <c r="A246" s="42" t="s">
        <v>136</v>
      </c>
      <c r="B246" s="53" t="s">
        <v>102</v>
      </c>
      <c r="C246" s="39" t="s">
        <v>24</v>
      </c>
      <c r="D246" s="39" t="s">
        <v>7</v>
      </c>
      <c r="E246" s="39" t="s">
        <v>137</v>
      </c>
      <c r="F246" s="34"/>
      <c r="G246" s="31">
        <f>G247</f>
        <v>806.1</v>
      </c>
    </row>
    <row r="247" spans="1:7" ht="15.75" customHeight="1">
      <c r="A247" s="51" t="s">
        <v>131</v>
      </c>
      <c r="B247" s="32" t="s">
        <v>102</v>
      </c>
      <c r="C247" s="21" t="s">
        <v>24</v>
      </c>
      <c r="D247" s="21" t="s">
        <v>7</v>
      </c>
      <c r="E247" s="38" t="s">
        <v>137</v>
      </c>
      <c r="F247" s="21" t="s">
        <v>132</v>
      </c>
      <c r="G247" s="152">
        <f>865.9-59.8</f>
        <v>806.1</v>
      </c>
    </row>
    <row r="248" spans="1:7" ht="39.75" customHeight="1">
      <c r="A248" s="100" t="s">
        <v>172</v>
      </c>
      <c r="B248" s="53" t="s">
        <v>102</v>
      </c>
      <c r="C248" s="18" t="s">
        <v>24</v>
      </c>
      <c r="D248" s="18" t="s">
        <v>7</v>
      </c>
      <c r="E248" s="18" t="s">
        <v>173</v>
      </c>
      <c r="F248" s="21"/>
      <c r="G248" s="31">
        <f>G249</f>
        <v>531.2</v>
      </c>
    </row>
    <row r="249" spans="1:7" ht="26.25" customHeight="1">
      <c r="A249" s="56" t="s">
        <v>332</v>
      </c>
      <c r="B249" s="53" t="s">
        <v>102</v>
      </c>
      <c r="C249" s="18" t="s">
        <v>24</v>
      </c>
      <c r="D249" s="18" t="s">
        <v>7</v>
      </c>
      <c r="E249" s="18" t="s">
        <v>174</v>
      </c>
      <c r="F249" s="21"/>
      <c r="G249" s="31">
        <f>G250</f>
        <v>531.2</v>
      </c>
    </row>
    <row r="250" spans="1:7" ht="14.25" customHeight="1">
      <c r="A250" s="51" t="s">
        <v>131</v>
      </c>
      <c r="B250" s="32" t="s">
        <v>102</v>
      </c>
      <c r="C250" s="21" t="s">
        <v>24</v>
      </c>
      <c r="D250" s="21" t="s">
        <v>7</v>
      </c>
      <c r="E250" s="38" t="s">
        <v>174</v>
      </c>
      <c r="F250" s="21" t="s">
        <v>132</v>
      </c>
      <c r="G250" s="33">
        <v>531.2</v>
      </c>
    </row>
    <row r="251" spans="1:7" ht="39" customHeight="1">
      <c r="A251" s="137" t="s">
        <v>327</v>
      </c>
      <c r="B251" s="53" t="s">
        <v>102</v>
      </c>
      <c r="C251" s="18" t="s">
        <v>24</v>
      </c>
      <c r="D251" s="18" t="s">
        <v>7</v>
      </c>
      <c r="E251" s="107" t="s">
        <v>267</v>
      </c>
      <c r="F251" s="21"/>
      <c r="G251" s="31">
        <f>G252+G258</f>
        <v>158300.19999999998</v>
      </c>
    </row>
    <row r="252" spans="1:7" ht="51.75" customHeight="1">
      <c r="A252" s="138" t="s">
        <v>329</v>
      </c>
      <c r="B252" s="32" t="s">
        <v>102</v>
      </c>
      <c r="C252" s="18" t="s">
        <v>24</v>
      </c>
      <c r="D252" s="18" t="s">
        <v>7</v>
      </c>
      <c r="E252" s="18" t="s">
        <v>273</v>
      </c>
      <c r="F252" s="21"/>
      <c r="G252" s="31">
        <f>G253</f>
        <v>1356.9</v>
      </c>
    </row>
    <row r="253" spans="1:7" ht="25.5" customHeight="1">
      <c r="A253" s="138" t="s">
        <v>293</v>
      </c>
      <c r="B253" s="32" t="s">
        <v>102</v>
      </c>
      <c r="C253" s="18" t="s">
        <v>24</v>
      </c>
      <c r="D253" s="18" t="s">
        <v>7</v>
      </c>
      <c r="E253" s="18" t="s">
        <v>294</v>
      </c>
      <c r="F253" s="21"/>
      <c r="G253" s="31">
        <f>G254</f>
        <v>1356.9</v>
      </c>
    </row>
    <row r="254" spans="1:7" ht="23.25" customHeight="1">
      <c r="A254" s="51" t="s">
        <v>154</v>
      </c>
      <c r="B254" s="32" t="s">
        <v>102</v>
      </c>
      <c r="C254" s="21" t="s">
        <v>24</v>
      </c>
      <c r="D254" s="21" t="s">
        <v>7</v>
      </c>
      <c r="E254" s="38" t="s">
        <v>294</v>
      </c>
      <c r="F254" s="21" t="s">
        <v>155</v>
      </c>
      <c r="G254" s="33">
        <f>G256+G257</f>
        <v>1356.9</v>
      </c>
    </row>
    <row r="255" spans="1:7" ht="14.25" customHeight="1">
      <c r="A255" s="64" t="s">
        <v>5</v>
      </c>
      <c r="B255" s="32"/>
      <c r="C255" s="21"/>
      <c r="D255" s="21"/>
      <c r="E255" s="38"/>
      <c r="F255" s="21"/>
      <c r="G255" s="33"/>
    </row>
    <row r="256" spans="1:7" ht="15" customHeight="1">
      <c r="A256" s="108" t="s">
        <v>64</v>
      </c>
      <c r="B256" s="32" t="s">
        <v>102</v>
      </c>
      <c r="C256" s="21" t="s">
        <v>24</v>
      </c>
      <c r="D256" s="21" t="s">
        <v>7</v>
      </c>
      <c r="E256" s="38" t="s">
        <v>323</v>
      </c>
      <c r="F256" s="21" t="s">
        <v>155</v>
      </c>
      <c r="G256" s="33">
        <v>1316.2</v>
      </c>
    </row>
    <row r="257" spans="1:7" ht="13.5" customHeight="1">
      <c r="A257" s="108" t="s">
        <v>40</v>
      </c>
      <c r="B257" s="32" t="s">
        <v>102</v>
      </c>
      <c r="C257" s="21" t="s">
        <v>24</v>
      </c>
      <c r="D257" s="21" t="s">
        <v>7</v>
      </c>
      <c r="E257" s="38" t="s">
        <v>295</v>
      </c>
      <c r="F257" s="21" t="s">
        <v>155</v>
      </c>
      <c r="G257" s="33">
        <v>40.7</v>
      </c>
    </row>
    <row r="258" spans="1:7" ht="48.75" customHeight="1">
      <c r="A258" s="138" t="s">
        <v>333</v>
      </c>
      <c r="B258" s="32" t="s">
        <v>102</v>
      </c>
      <c r="C258" s="18" t="s">
        <v>24</v>
      </c>
      <c r="D258" s="18" t="s">
        <v>7</v>
      </c>
      <c r="E258" s="18" t="s">
        <v>296</v>
      </c>
      <c r="F258" s="21"/>
      <c r="G258" s="31">
        <f>G259+G264</f>
        <v>156943.3</v>
      </c>
    </row>
    <row r="259" spans="1:7" ht="27" customHeight="1">
      <c r="A259" s="138" t="s">
        <v>297</v>
      </c>
      <c r="B259" s="32" t="s">
        <v>102</v>
      </c>
      <c r="C259" s="18" t="s">
        <v>24</v>
      </c>
      <c r="D259" s="18" t="s">
        <v>7</v>
      </c>
      <c r="E259" s="18" t="s">
        <v>298</v>
      </c>
      <c r="F259" s="21"/>
      <c r="G259" s="31">
        <f>G260</f>
        <v>71083.2</v>
      </c>
    </row>
    <row r="260" spans="1:7" ht="23.25" customHeight="1">
      <c r="A260" s="51" t="s">
        <v>154</v>
      </c>
      <c r="B260" s="32" t="s">
        <v>102</v>
      </c>
      <c r="C260" s="21" t="s">
        <v>24</v>
      </c>
      <c r="D260" s="21" t="s">
        <v>7</v>
      </c>
      <c r="E260" s="38" t="s">
        <v>298</v>
      </c>
      <c r="F260" s="21" t="s">
        <v>155</v>
      </c>
      <c r="G260" s="33">
        <f>G262+G263</f>
        <v>71083.2</v>
      </c>
    </row>
    <row r="261" spans="1:7" ht="14.25" customHeight="1">
      <c r="A261" s="64" t="s">
        <v>5</v>
      </c>
      <c r="B261" s="32"/>
      <c r="C261" s="21"/>
      <c r="D261" s="21"/>
      <c r="E261" s="38"/>
      <c r="F261" s="21"/>
      <c r="G261" s="33"/>
    </row>
    <row r="262" spans="1:7" ht="15" customHeight="1">
      <c r="A262" s="108" t="s">
        <v>64</v>
      </c>
      <c r="B262" s="32" t="s">
        <v>102</v>
      </c>
      <c r="C262" s="21" t="s">
        <v>24</v>
      </c>
      <c r="D262" s="21" t="s">
        <v>7</v>
      </c>
      <c r="E262" s="38" t="s">
        <v>299</v>
      </c>
      <c r="F262" s="21" t="s">
        <v>155</v>
      </c>
      <c r="G262" s="33">
        <v>68950.7</v>
      </c>
    </row>
    <row r="263" spans="1:7" ht="15" customHeight="1">
      <c r="A263" s="51" t="s">
        <v>40</v>
      </c>
      <c r="B263" s="32" t="s">
        <v>102</v>
      </c>
      <c r="C263" s="21" t="s">
        <v>24</v>
      </c>
      <c r="D263" s="21" t="s">
        <v>7</v>
      </c>
      <c r="E263" s="38" t="s">
        <v>300</v>
      </c>
      <c r="F263" s="21" t="s">
        <v>155</v>
      </c>
      <c r="G263" s="33">
        <v>2132.5</v>
      </c>
    </row>
    <row r="264" spans="1:7" ht="15.75" customHeight="1">
      <c r="A264" s="138" t="s">
        <v>301</v>
      </c>
      <c r="B264" s="32" t="s">
        <v>102</v>
      </c>
      <c r="C264" s="18" t="s">
        <v>24</v>
      </c>
      <c r="D264" s="18" t="s">
        <v>7</v>
      </c>
      <c r="E264" s="18" t="s">
        <v>302</v>
      </c>
      <c r="F264" s="18"/>
      <c r="G264" s="31">
        <f>G265</f>
        <v>85860.1</v>
      </c>
    </row>
    <row r="265" spans="1:7" ht="22.5" customHeight="1">
      <c r="A265" s="51" t="s">
        <v>154</v>
      </c>
      <c r="B265" s="32" t="s">
        <v>102</v>
      </c>
      <c r="C265" s="21" t="s">
        <v>24</v>
      </c>
      <c r="D265" s="21" t="s">
        <v>7</v>
      </c>
      <c r="E265" s="38" t="s">
        <v>302</v>
      </c>
      <c r="F265" s="21" t="s">
        <v>155</v>
      </c>
      <c r="G265" s="33">
        <f>G267+G268</f>
        <v>85860.1</v>
      </c>
    </row>
    <row r="266" spans="1:7" ht="14.25" customHeight="1">
      <c r="A266" s="64" t="s">
        <v>5</v>
      </c>
      <c r="B266" s="32"/>
      <c r="C266" s="21"/>
      <c r="D266" s="21"/>
      <c r="E266" s="38"/>
      <c r="F266" s="21"/>
      <c r="G266" s="33"/>
    </row>
    <row r="267" spans="1:7" ht="15.75" customHeight="1">
      <c r="A267" s="108" t="s">
        <v>64</v>
      </c>
      <c r="B267" s="32" t="s">
        <v>102</v>
      </c>
      <c r="C267" s="21" t="s">
        <v>24</v>
      </c>
      <c r="D267" s="21" t="s">
        <v>7</v>
      </c>
      <c r="E267" s="38" t="s">
        <v>303</v>
      </c>
      <c r="F267" s="21" t="s">
        <v>155</v>
      </c>
      <c r="G267" s="33">
        <v>83284.3</v>
      </c>
    </row>
    <row r="268" spans="1:7" ht="15" customHeight="1">
      <c r="A268" s="51" t="s">
        <v>40</v>
      </c>
      <c r="B268" s="32" t="s">
        <v>102</v>
      </c>
      <c r="C268" s="21" t="s">
        <v>24</v>
      </c>
      <c r="D268" s="21" t="s">
        <v>7</v>
      </c>
      <c r="E268" s="38" t="s">
        <v>304</v>
      </c>
      <c r="F268" s="21" t="s">
        <v>155</v>
      </c>
      <c r="G268" s="33">
        <v>2575.8</v>
      </c>
    </row>
    <row r="269" spans="1:7" ht="17.25" customHeight="1">
      <c r="A269" s="57" t="s">
        <v>45</v>
      </c>
      <c r="B269" s="63" t="s">
        <v>102</v>
      </c>
      <c r="C269" s="44" t="s">
        <v>24</v>
      </c>
      <c r="D269" s="44" t="s">
        <v>9</v>
      </c>
      <c r="E269" s="34"/>
      <c r="F269" s="34"/>
      <c r="G269" s="29">
        <f>G270+G280</f>
        <v>105118.6</v>
      </c>
    </row>
    <row r="270" spans="1:7" ht="39.75" customHeight="1">
      <c r="A270" s="17" t="s">
        <v>81</v>
      </c>
      <c r="B270" s="53" t="s">
        <v>102</v>
      </c>
      <c r="C270" s="18" t="s">
        <v>24</v>
      </c>
      <c r="D270" s="18" t="s">
        <v>9</v>
      </c>
      <c r="E270" s="18" t="s">
        <v>74</v>
      </c>
      <c r="F270" s="34"/>
      <c r="G270" s="102">
        <f>G271</f>
        <v>37797.799999999996</v>
      </c>
    </row>
    <row r="271" spans="1:7" ht="38.25" customHeight="1">
      <c r="A271" s="99" t="s">
        <v>318</v>
      </c>
      <c r="B271" s="129" t="s">
        <v>102</v>
      </c>
      <c r="C271" s="18" t="s">
        <v>24</v>
      </c>
      <c r="D271" s="18" t="s">
        <v>9</v>
      </c>
      <c r="E271" s="18" t="s">
        <v>326</v>
      </c>
      <c r="F271" s="18"/>
      <c r="G271" s="102">
        <f>G272+G276</f>
        <v>37797.799999999996</v>
      </c>
    </row>
    <row r="272" spans="1:7" ht="15" customHeight="1">
      <c r="A272" s="51" t="s">
        <v>131</v>
      </c>
      <c r="B272" s="25" t="s">
        <v>102</v>
      </c>
      <c r="C272" s="21" t="s">
        <v>24</v>
      </c>
      <c r="D272" s="21" t="s">
        <v>9</v>
      </c>
      <c r="E272" s="21" t="s">
        <v>325</v>
      </c>
      <c r="F272" s="21" t="s">
        <v>132</v>
      </c>
      <c r="G272" s="26">
        <f>G274+G275</f>
        <v>2112.9999999999995</v>
      </c>
    </row>
    <row r="273" spans="1:7" ht="13.5" customHeight="1">
      <c r="A273" s="64" t="s">
        <v>5</v>
      </c>
      <c r="B273" s="25"/>
      <c r="C273" s="21"/>
      <c r="D273" s="21"/>
      <c r="E273" s="21"/>
      <c r="F273" s="21"/>
      <c r="G273" s="26"/>
    </row>
    <row r="274" spans="1:7" ht="15" customHeight="1">
      <c r="A274" s="51" t="s">
        <v>64</v>
      </c>
      <c r="B274" s="25" t="s">
        <v>102</v>
      </c>
      <c r="C274" s="21" t="s">
        <v>24</v>
      </c>
      <c r="D274" s="21" t="s">
        <v>9</v>
      </c>
      <c r="E274" s="21" t="s">
        <v>325</v>
      </c>
      <c r="F274" s="21" t="s">
        <v>132</v>
      </c>
      <c r="G274" s="151">
        <f>6983.5-4891.6</f>
        <v>2091.8999999999996</v>
      </c>
    </row>
    <row r="275" spans="1:7" ht="15" customHeight="1">
      <c r="A275" s="51" t="s">
        <v>40</v>
      </c>
      <c r="B275" s="25" t="s">
        <v>102</v>
      </c>
      <c r="C275" s="21" t="s">
        <v>24</v>
      </c>
      <c r="D275" s="21" t="s">
        <v>9</v>
      </c>
      <c r="E275" s="21" t="s">
        <v>319</v>
      </c>
      <c r="F275" s="21" t="s">
        <v>132</v>
      </c>
      <c r="G275" s="151">
        <f>70.7-49.6</f>
        <v>21.1</v>
      </c>
    </row>
    <row r="276" spans="1:7" ht="24" customHeight="1">
      <c r="A276" s="37" t="s">
        <v>152</v>
      </c>
      <c r="B276" s="25" t="s">
        <v>102</v>
      </c>
      <c r="C276" s="21" t="s">
        <v>24</v>
      </c>
      <c r="D276" s="21" t="s">
        <v>9</v>
      </c>
      <c r="E276" s="21" t="s">
        <v>325</v>
      </c>
      <c r="F276" s="21" t="s">
        <v>153</v>
      </c>
      <c r="G276" s="26">
        <f>G278+G279</f>
        <v>35684.799999999996</v>
      </c>
    </row>
    <row r="277" spans="1:7" ht="13.5" customHeight="1">
      <c r="A277" s="64" t="s">
        <v>5</v>
      </c>
      <c r="B277" s="32"/>
      <c r="C277" s="21"/>
      <c r="D277" s="21"/>
      <c r="E277" s="21"/>
      <c r="F277" s="21"/>
      <c r="G277" s="26"/>
    </row>
    <row r="278" spans="1:7" ht="15" customHeight="1">
      <c r="A278" s="51" t="s">
        <v>64</v>
      </c>
      <c r="B278" s="25" t="s">
        <v>102</v>
      </c>
      <c r="C278" s="21" t="s">
        <v>24</v>
      </c>
      <c r="D278" s="21" t="s">
        <v>9</v>
      </c>
      <c r="E278" s="21" t="s">
        <v>325</v>
      </c>
      <c r="F278" s="21" t="s">
        <v>153</v>
      </c>
      <c r="G278" s="151">
        <f>20661.8+14665.4</f>
        <v>35327.2</v>
      </c>
    </row>
    <row r="279" spans="1:7" ht="15" customHeight="1">
      <c r="A279" s="51" t="s">
        <v>40</v>
      </c>
      <c r="B279" s="25" t="s">
        <v>102</v>
      </c>
      <c r="C279" s="21" t="s">
        <v>24</v>
      </c>
      <c r="D279" s="21" t="s">
        <v>9</v>
      </c>
      <c r="E279" s="21" t="s">
        <v>319</v>
      </c>
      <c r="F279" s="21" t="s">
        <v>153</v>
      </c>
      <c r="G279" s="151">
        <f>208.8+148.8</f>
        <v>357.6</v>
      </c>
    </row>
    <row r="280" spans="1:7" ht="16.5" customHeight="1">
      <c r="A280" s="52" t="s">
        <v>135</v>
      </c>
      <c r="B280" s="53" t="s">
        <v>102</v>
      </c>
      <c r="C280" s="39" t="s">
        <v>24</v>
      </c>
      <c r="D280" s="39" t="s">
        <v>9</v>
      </c>
      <c r="E280" s="39" t="s">
        <v>44</v>
      </c>
      <c r="F280" s="34"/>
      <c r="G280" s="66">
        <f>G281+G284</f>
        <v>67320.8</v>
      </c>
    </row>
    <row r="281" spans="1:7" ht="27" customHeight="1">
      <c r="A281" s="42" t="s">
        <v>136</v>
      </c>
      <c r="B281" s="53" t="s">
        <v>102</v>
      </c>
      <c r="C281" s="39" t="s">
        <v>24</v>
      </c>
      <c r="D281" s="39" t="s">
        <v>9</v>
      </c>
      <c r="E281" s="39" t="s">
        <v>137</v>
      </c>
      <c r="F281" s="34"/>
      <c r="G281" s="66">
        <f>G282+G283</f>
        <v>59171.40000000001</v>
      </c>
    </row>
    <row r="282" spans="1:7" ht="14.25" customHeight="1">
      <c r="A282" s="51" t="s">
        <v>131</v>
      </c>
      <c r="B282" s="32" t="s">
        <v>102</v>
      </c>
      <c r="C282" s="21" t="s">
        <v>24</v>
      </c>
      <c r="D282" s="21" t="s">
        <v>9</v>
      </c>
      <c r="E282" s="38" t="s">
        <v>137</v>
      </c>
      <c r="F282" s="21" t="s">
        <v>132</v>
      </c>
      <c r="G282" s="157">
        <f>45027.6+13521-700-43270.2+1636-266.1+738.9</f>
        <v>16687.2</v>
      </c>
    </row>
    <row r="283" spans="1:7" ht="23.25" customHeight="1">
      <c r="A283" s="37" t="s">
        <v>152</v>
      </c>
      <c r="B283" s="32" t="s">
        <v>102</v>
      </c>
      <c r="C283" s="21" t="s">
        <v>24</v>
      </c>
      <c r="D283" s="21" t="s">
        <v>9</v>
      </c>
      <c r="E283" s="38" t="s">
        <v>137</v>
      </c>
      <c r="F283" s="21" t="s">
        <v>153</v>
      </c>
      <c r="G283" s="157">
        <f>51915.8+58.4-21588.4+25595.3-33696.9+20200</f>
        <v>42484.200000000004</v>
      </c>
    </row>
    <row r="284" spans="1:7" ht="37.5" customHeight="1">
      <c r="A284" s="42" t="s">
        <v>262</v>
      </c>
      <c r="B284" s="53" t="s">
        <v>102</v>
      </c>
      <c r="C284" s="39" t="s">
        <v>24</v>
      </c>
      <c r="D284" s="39" t="s">
        <v>9</v>
      </c>
      <c r="E284" s="39" t="s">
        <v>263</v>
      </c>
      <c r="F284" s="21"/>
      <c r="G284" s="103">
        <f>G285</f>
        <v>8149.4</v>
      </c>
    </row>
    <row r="285" spans="1:7" ht="15" customHeight="1">
      <c r="A285" s="51" t="s">
        <v>131</v>
      </c>
      <c r="B285" s="32" t="s">
        <v>102</v>
      </c>
      <c r="C285" s="21" t="s">
        <v>24</v>
      </c>
      <c r="D285" s="21" t="s">
        <v>9</v>
      </c>
      <c r="E285" s="38" t="s">
        <v>263</v>
      </c>
      <c r="F285" s="21" t="s">
        <v>132</v>
      </c>
      <c r="G285" s="127">
        <f>700+8000-550.6</f>
        <v>8149.4</v>
      </c>
    </row>
    <row r="286" spans="1:7" ht="16.5" customHeight="1">
      <c r="A286" s="57" t="s">
        <v>67</v>
      </c>
      <c r="B286" s="63" t="s">
        <v>102</v>
      </c>
      <c r="C286" s="44" t="s">
        <v>24</v>
      </c>
      <c r="D286" s="44" t="s">
        <v>24</v>
      </c>
      <c r="E286" s="67"/>
      <c r="F286" s="67"/>
      <c r="G286" s="29">
        <f>G287+G293</f>
        <v>166567.00000000003</v>
      </c>
    </row>
    <row r="287" spans="1:7" ht="39.75" customHeight="1">
      <c r="A287" s="17" t="s">
        <v>69</v>
      </c>
      <c r="B287" s="53" t="s">
        <v>102</v>
      </c>
      <c r="C287" s="18" t="s">
        <v>24</v>
      </c>
      <c r="D287" s="18" t="s">
        <v>24</v>
      </c>
      <c r="E287" s="18" t="s">
        <v>47</v>
      </c>
      <c r="F287" s="67"/>
      <c r="G287" s="23">
        <f>G288</f>
        <v>128466.10000000002</v>
      </c>
    </row>
    <row r="288" spans="1:7" ht="18" customHeight="1">
      <c r="A288" s="49" t="s">
        <v>65</v>
      </c>
      <c r="B288" s="53" t="s">
        <v>102</v>
      </c>
      <c r="C288" s="18" t="s">
        <v>24</v>
      </c>
      <c r="D288" s="18" t="s">
        <v>24</v>
      </c>
      <c r="E288" s="18" t="s">
        <v>66</v>
      </c>
      <c r="F288" s="18"/>
      <c r="G288" s="31">
        <f>G289</f>
        <v>128466.10000000002</v>
      </c>
    </row>
    <row r="289" spans="1:7" ht="27.75" customHeight="1">
      <c r="A289" s="17" t="s">
        <v>93</v>
      </c>
      <c r="B289" s="53" t="s">
        <v>102</v>
      </c>
      <c r="C289" s="18" t="s">
        <v>24</v>
      </c>
      <c r="D289" s="18" t="s">
        <v>24</v>
      </c>
      <c r="E289" s="18" t="s">
        <v>185</v>
      </c>
      <c r="F289" s="18"/>
      <c r="G289" s="31">
        <f>G290+G291+G292</f>
        <v>128466.10000000002</v>
      </c>
    </row>
    <row r="290" spans="1:7" ht="35.25" customHeight="1">
      <c r="A290" s="20" t="s">
        <v>128</v>
      </c>
      <c r="B290" s="32" t="s">
        <v>102</v>
      </c>
      <c r="C290" s="21" t="s">
        <v>24</v>
      </c>
      <c r="D290" s="21" t="s">
        <v>24</v>
      </c>
      <c r="E290" s="21" t="s">
        <v>185</v>
      </c>
      <c r="F290" s="21" t="s">
        <v>129</v>
      </c>
      <c r="G290" s="152">
        <f>94201.3+1446.8-7159.4+475+17.7</f>
        <v>88981.40000000001</v>
      </c>
    </row>
    <row r="291" spans="1:7" ht="14.25" customHeight="1">
      <c r="A291" s="51" t="s">
        <v>131</v>
      </c>
      <c r="B291" s="32" t="s">
        <v>102</v>
      </c>
      <c r="C291" s="21" t="s">
        <v>24</v>
      </c>
      <c r="D291" s="21" t="s">
        <v>24</v>
      </c>
      <c r="E291" s="21" t="s">
        <v>185</v>
      </c>
      <c r="F291" s="21" t="s">
        <v>132</v>
      </c>
      <c r="G291" s="152">
        <f>36868.3-995.6+6916.3+150.4-5576.4+894.2-805.5+311.8</f>
        <v>37763.50000000001</v>
      </c>
    </row>
    <row r="292" spans="1:7" ht="13.5" customHeight="1">
      <c r="A292" s="51" t="s">
        <v>143</v>
      </c>
      <c r="B292" s="32" t="s">
        <v>102</v>
      </c>
      <c r="C292" s="21" t="s">
        <v>24</v>
      </c>
      <c r="D292" s="21" t="s">
        <v>24</v>
      </c>
      <c r="E292" s="21" t="s">
        <v>185</v>
      </c>
      <c r="F292" s="21" t="s">
        <v>144</v>
      </c>
      <c r="G292" s="152">
        <f>549+734.1+335.5+102.6</f>
        <v>1721.1999999999998</v>
      </c>
    </row>
    <row r="293" spans="1:7" ht="15" customHeight="1">
      <c r="A293" s="100" t="s">
        <v>156</v>
      </c>
      <c r="B293" s="53" t="s">
        <v>102</v>
      </c>
      <c r="C293" s="18" t="s">
        <v>24</v>
      </c>
      <c r="D293" s="18" t="s">
        <v>24</v>
      </c>
      <c r="E293" s="18" t="s">
        <v>157</v>
      </c>
      <c r="F293" s="21"/>
      <c r="G293" s="31">
        <f>G294</f>
        <v>38100.9</v>
      </c>
    </row>
    <row r="294" spans="1:7" ht="42" customHeight="1">
      <c r="A294" s="56" t="s">
        <v>158</v>
      </c>
      <c r="B294" s="53" t="s">
        <v>102</v>
      </c>
      <c r="C294" s="18" t="s">
        <v>24</v>
      </c>
      <c r="D294" s="18" t="s">
        <v>24</v>
      </c>
      <c r="E294" s="18" t="s">
        <v>159</v>
      </c>
      <c r="F294" s="21"/>
      <c r="G294" s="31">
        <f>G295</f>
        <v>38100.9</v>
      </c>
    </row>
    <row r="295" spans="1:7" ht="29.25" customHeight="1">
      <c r="A295" s="56" t="s">
        <v>160</v>
      </c>
      <c r="B295" s="53" t="s">
        <v>102</v>
      </c>
      <c r="C295" s="18" t="s">
        <v>24</v>
      </c>
      <c r="D295" s="18" t="s">
        <v>24</v>
      </c>
      <c r="E295" s="18" t="s">
        <v>161</v>
      </c>
      <c r="F295" s="21"/>
      <c r="G295" s="31">
        <f>G296+G300</f>
        <v>38100.9</v>
      </c>
    </row>
    <row r="296" spans="1:7" ht="15" customHeight="1">
      <c r="A296" s="51" t="s">
        <v>131</v>
      </c>
      <c r="B296" s="32" t="s">
        <v>102</v>
      </c>
      <c r="C296" s="21" t="s">
        <v>24</v>
      </c>
      <c r="D296" s="21" t="s">
        <v>24</v>
      </c>
      <c r="E296" s="38" t="s">
        <v>161</v>
      </c>
      <c r="F296" s="21" t="s">
        <v>132</v>
      </c>
      <c r="G296" s="33">
        <f>G298+G299</f>
        <v>21455.7</v>
      </c>
    </row>
    <row r="297" spans="1:7" ht="13.5" customHeight="1">
      <c r="A297" s="64" t="s">
        <v>5</v>
      </c>
      <c r="B297" s="32"/>
      <c r="C297" s="21"/>
      <c r="D297" s="21"/>
      <c r="E297" s="21"/>
      <c r="F297" s="21"/>
      <c r="G297" s="33"/>
    </row>
    <row r="298" spans="1:7" ht="15" customHeight="1">
      <c r="A298" s="51" t="s">
        <v>64</v>
      </c>
      <c r="B298" s="32" t="s">
        <v>102</v>
      </c>
      <c r="C298" s="21" t="s">
        <v>24</v>
      </c>
      <c r="D298" s="21" t="s">
        <v>24</v>
      </c>
      <c r="E298" s="38" t="s">
        <v>161</v>
      </c>
      <c r="F298" s="21" t="s">
        <v>132</v>
      </c>
      <c r="G298" s="33">
        <v>20811.9</v>
      </c>
    </row>
    <row r="299" spans="1:7" ht="15.75" customHeight="1">
      <c r="A299" s="51" t="s">
        <v>40</v>
      </c>
      <c r="B299" s="32" t="s">
        <v>102</v>
      </c>
      <c r="C299" s="21" t="s">
        <v>24</v>
      </c>
      <c r="D299" s="21" t="s">
        <v>24</v>
      </c>
      <c r="E299" s="38" t="s">
        <v>162</v>
      </c>
      <c r="F299" s="21" t="s">
        <v>132</v>
      </c>
      <c r="G299" s="33">
        <v>643.8</v>
      </c>
    </row>
    <row r="300" spans="1:7" ht="21" customHeight="1">
      <c r="A300" s="51" t="s">
        <v>154</v>
      </c>
      <c r="B300" s="32" t="s">
        <v>102</v>
      </c>
      <c r="C300" s="21" t="s">
        <v>24</v>
      </c>
      <c r="D300" s="21" t="s">
        <v>24</v>
      </c>
      <c r="E300" s="38" t="s">
        <v>161</v>
      </c>
      <c r="F300" s="21" t="s">
        <v>155</v>
      </c>
      <c r="G300" s="33">
        <f>G302+G303</f>
        <v>16645.2</v>
      </c>
    </row>
    <row r="301" spans="1:7" ht="14.25" customHeight="1">
      <c r="A301" s="64" t="s">
        <v>5</v>
      </c>
      <c r="B301" s="32"/>
      <c r="C301" s="21"/>
      <c r="D301" s="21"/>
      <c r="E301" s="38"/>
      <c r="F301" s="21"/>
      <c r="G301" s="33"/>
    </row>
    <row r="302" spans="1:7" ht="15" customHeight="1">
      <c r="A302" s="108" t="s">
        <v>64</v>
      </c>
      <c r="B302" s="32" t="s">
        <v>102</v>
      </c>
      <c r="C302" s="21" t="s">
        <v>24</v>
      </c>
      <c r="D302" s="21" t="s">
        <v>24</v>
      </c>
      <c r="E302" s="38" t="s">
        <v>161</v>
      </c>
      <c r="F302" s="21" t="s">
        <v>155</v>
      </c>
      <c r="G302" s="33">
        <v>16145.8</v>
      </c>
    </row>
    <row r="303" spans="1:7" ht="15" customHeight="1">
      <c r="A303" s="108" t="s">
        <v>40</v>
      </c>
      <c r="B303" s="32" t="s">
        <v>102</v>
      </c>
      <c r="C303" s="21" t="s">
        <v>24</v>
      </c>
      <c r="D303" s="21" t="s">
        <v>24</v>
      </c>
      <c r="E303" s="38" t="s">
        <v>162</v>
      </c>
      <c r="F303" s="21" t="s">
        <v>155</v>
      </c>
      <c r="G303" s="33">
        <v>499.4</v>
      </c>
    </row>
    <row r="304" spans="1:7" ht="16.5" customHeight="1">
      <c r="A304" s="58" t="s">
        <v>27</v>
      </c>
      <c r="B304" s="35"/>
      <c r="C304" s="36" t="s">
        <v>12</v>
      </c>
      <c r="D304" s="36"/>
      <c r="E304" s="38"/>
      <c r="F304" s="21"/>
      <c r="G304" s="29">
        <f>G305+G324+G343+G357</f>
        <v>1307799.9</v>
      </c>
    </row>
    <row r="305" spans="1:7" ht="16.5" customHeight="1">
      <c r="A305" s="58" t="s">
        <v>28</v>
      </c>
      <c r="B305" s="41" t="s">
        <v>186</v>
      </c>
      <c r="C305" s="36" t="s">
        <v>12</v>
      </c>
      <c r="D305" s="36" t="s">
        <v>6</v>
      </c>
      <c r="E305" s="18"/>
      <c r="F305" s="18"/>
      <c r="G305" s="45">
        <f>G306+G310+G317</f>
        <v>484491.5</v>
      </c>
    </row>
    <row r="306" spans="1:7" ht="28.5" customHeight="1">
      <c r="A306" s="49" t="s">
        <v>120</v>
      </c>
      <c r="B306" s="48" t="s">
        <v>186</v>
      </c>
      <c r="C306" s="18" t="s">
        <v>12</v>
      </c>
      <c r="D306" s="18" t="s">
        <v>6</v>
      </c>
      <c r="E306" s="48" t="s">
        <v>187</v>
      </c>
      <c r="F306" s="18"/>
      <c r="G306" s="31">
        <f>G307+G308+G309</f>
        <v>231793.1</v>
      </c>
    </row>
    <row r="307" spans="1:7" ht="34.5" customHeight="1">
      <c r="A307" s="37" t="s">
        <v>128</v>
      </c>
      <c r="B307" s="25" t="s">
        <v>186</v>
      </c>
      <c r="C307" s="21" t="s">
        <v>12</v>
      </c>
      <c r="D307" s="21" t="s">
        <v>6</v>
      </c>
      <c r="E307" s="21" t="s">
        <v>188</v>
      </c>
      <c r="F307" s="21" t="s">
        <v>129</v>
      </c>
      <c r="G307" s="33">
        <f>5781.4-21.6</f>
        <v>5759.799999999999</v>
      </c>
    </row>
    <row r="308" spans="1:7" ht="15" customHeight="1">
      <c r="A308" s="51" t="s">
        <v>131</v>
      </c>
      <c r="B308" s="25" t="s">
        <v>186</v>
      </c>
      <c r="C308" s="21" t="s">
        <v>12</v>
      </c>
      <c r="D308" s="21" t="s">
        <v>6</v>
      </c>
      <c r="E308" s="21" t="s">
        <v>187</v>
      </c>
      <c r="F308" s="38" t="s">
        <v>132</v>
      </c>
      <c r="G308" s="33">
        <f>45.3+21.6</f>
        <v>66.9</v>
      </c>
    </row>
    <row r="309" spans="1:7" ht="22.5" customHeight="1">
      <c r="A309" s="37" t="s">
        <v>152</v>
      </c>
      <c r="B309" s="25" t="s">
        <v>186</v>
      </c>
      <c r="C309" s="21" t="s">
        <v>12</v>
      </c>
      <c r="D309" s="21" t="s">
        <v>6</v>
      </c>
      <c r="E309" s="21" t="s">
        <v>187</v>
      </c>
      <c r="F309" s="21" t="s">
        <v>153</v>
      </c>
      <c r="G309" s="33">
        <v>225966.4</v>
      </c>
    </row>
    <row r="310" spans="1:7" ht="15.75" customHeight="1">
      <c r="A310" s="100" t="s">
        <v>156</v>
      </c>
      <c r="B310" s="53" t="s">
        <v>102</v>
      </c>
      <c r="C310" s="18" t="s">
        <v>305</v>
      </c>
      <c r="D310" s="18" t="s">
        <v>6</v>
      </c>
      <c r="E310" s="107" t="s">
        <v>157</v>
      </c>
      <c r="F310" s="18"/>
      <c r="G310" s="31">
        <f>G311</f>
        <v>981.1000000000001</v>
      </c>
    </row>
    <row r="311" spans="1:7" ht="26.25" customHeight="1">
      <c r="A311" s="56" t="s">
        <v>334</v>
      </c>
      <c r="B311" s="53" t="s">
        <v>102</v>
      </c>
      <c r="C311" s="18" t="s">
        <v>12</v>
      </c>
      <c r="D311" s="18" t="s">
        <v>6</v>
      </c>
      <c r="E311" s="107" t="s">
        <v>307</v>
      </c>
      <c r="F311" s="21"/>
      <c r="G311" s="31">
        <f>G312</f>
        <v>981.1000000000001</v>
      </c>
    </row>
    <row r="312" spans="1:7" ht="39" customHeight="1">
      <c r="A312" s="56" t="s">
        <v>308</v>
      </c>
      <c r="B312" s="53" t="s">
        <v>102</v>
      </c>
      <c r="C312" s="18" t="s">
        <v>12</v>
      </c>
      <c r="D312" s="18" t="s">
        <v>6</v>
      </c>
      <c r="E312" s="107" t="s">
        <v>309</v>
      </c>
      <c r="F312" s="21"/>
      <c r="G312" s="31">
        <f>G313</f>
        <v>981.1000000000001</v>
      </c>
    </row>
    <row r="313" spans="1:7" ht="22.5" customHeight="1">
      <c r="A313" s="51" t="s">
        <v>154</v>
      </c>
      <c r="B313" s="32" t="s">
        <v>102</v>
      </c>
      <c r="C313" s="21" t="s">
        <v>12</v>
      </c>
      <c r="D313" s="21" t="s">
        <v>6</v>
      </c>
      <c r="E313" s="38" t="s">
        <v>309</v>
      </c>
      <c r="F313" s="21" t="s">
        <v>155</v>
      </c>
      <c r="G313" s="33">
        <f>G315+G316</f>
        <v>981.1000000000001</v>
      </c>
    </row>
    <row r="314" spans="1:7" ht="13.5" customHeight="1">
      <c r="A314" s="64" t="s">
        <v>5</v>
      </c>
      <c r="B314" s="32"/>
      <c r="C314" s="21"/>
      <c r="D314" s="21"/>
      <c r="E314" s="38"/>
      <c r="F314" s="21"/>
      <c r="G314" s="33"/>
    </row>
    <row r="315" spans="1:7" ht="14.25" customHeight="1">
      <c r="A315" s="51" t="s">
        <v>64</v>
      </c>
      <c r="B315" s="32" t="s">
        <v>102</v>
      </c>
      <c r="C315" s="21" t="s">
        <v>12</v>
      </c>
      <c r="D315" s="21" t="s">
        <v>6</v>
      </c>
      <c r="E315" s="38" t="s">
        <v>309</v>
      </c>
      <c r="F315" s="21" t="s">
        <v>155</v>
      </c>
      <c r="G315" s="152">
        <f>3679.5-2708.2</f>
        <v>971.3000000000002</v>
      </c>
    </row>
    <row r="316" spans="1:7" ht="14.25" customHeight="1">
      <c r="A316" s="51" t="s">
        <v>40</v>
      </c>
      <c r="B316" s="32" t="s">
        <v>102</v>
      </c>
      <c r="C316" s="21" t="s">
        <v>12</v>
      </c>
      <c r="D316" s="21" t="s">
        <v>6</v>
      </c>
      <c r="E316" s="38" t="s">
        <v>310</v>
      </c>
      <c r="F316" s="21" t="s">
        <v>155</v>
      </c>
      <c r="G316" s="33">
        <f>37.2-17.3-10.1</f>
        <v>9.800000000000002</v>
      </c>
    </row>
    <row r="317" spans="1:7" ht="16.5" customHeight="1">
      <c r="A317" s="52" t="s">
        <v>135</v>
      </c>
      <c r="B317" s="48" t="s">
        <v>186</v>
      </c>
      <c r="C317" s="18" t="s">
        <v>12</v>
      </c>
      <c r="D317" s="18" t="s">
        <v>6</v>
      </c>
      <c r="E317" s="48" t="s">
        <v>44</v>
      </c>
      <c r="F317" s="21"/>
      <c r="G317" s="31">
        <f>G318</f>
        <v>251717.3</v>
      </c>
    </row>
    <row r="318" spans="1:7" ht="27.75" customHeight="1">
      <c r="A318" s="52" t="s">
        <v>189</v>
      </c>
      <c r="B318" s="48" t="s">
        <v>186</v>
      </c>
      <c r="C318" s="18" t="s">
        <v>12</v>
      </c>
      <c r="D318" s="18" t="s">
        <v>6</v>
      </c>
      <c r="E318" s="48" t="s">
        <v>190</v>
      </c>
      <c r="F318" s="21"/>
      <c r="G318" s="31">
        <f>G319</f>
        <v>251717.3</v>
      </c>
    </row>
    <row r="319" spans="1:7" ht="15.75" customHeight="1">
      <c r="A319" s="52" t="s">
        <v>191</v>
      </c>
      <c r="B319" s="48" t="s">
        <v>186</v>
      </c>
      <c r="C319" s="18" t="s">
        <v>12</v>
      </c>
      <c r="D319" s="18" t="s">
        <v>6</v>
      </c>
      <c r="E319" s="48" t="s">
        <v>192</v>
      </c>
      <c r="F319" s="21"/>
      <c r="G319" s="31">
        <f>G320+G321+G322+G323</f>
        <v>251717.3</v>
      </c>
    </row>
    <row r="320" spans="1:7" ht="34.5" customHeight="1">
      <c r="A320" s="37" t="s">
        <v>128</v>
      </c>
      <c r="B320" s="25" t="s">
        <v>186</v>
      </c>
      <c r="C320" s="21" t="s">
        <v>12</v>
      </c>
      <c r="D320" s="21" t="s">
        <v>6</v>
      </c>
      <c r="E320" s="21" t="s">
        <v>193</v>
      </c>
      <c r="F320" s="21" t="s">
        <v>129</v>
      </c>
      <c r="G320" s="33">
        <f>19018.3+104.1</f>
        <v>19122.399999999998</v>
      </c>
    </row>
    <row r="321" spans="1:7" ht="15.75" customHeight="1">
      <c r="A321" s="51" t="s">
        <v>131</v>
      </c>
      <c r="B321" s="25" t="s">
        <v>186</v>
      </c>
      <c r="C321" s="21" t="s">
        <v>12</v>
      </c>
      <c r="D321" s="21" t="s">
        <v>6</v>
      </c>
      <c r="E321" s="21" t="s">
        <v>193</v>
      </c>
      <c r="F321" s="38" t="s">
        <v>132</v>
      </c>
      <c r="G321" s="33">
        <f>4495.8+201.2-103.2</f>
        <v>4593.8</v>
      </c>
    </row>
    <row r="322" spans="1:7" ht="22.5" customHeight="1">
      <c r="A322" s="37" t="s">
        <v>152</v>
      </c>
      <c r="B322" s="25" t="s">
        <v>186</v>
      </c>
      <c r="C322" s="21" t="s">
        <v>12</v>
      </c>
      <c r="D322" s="21" t="s">
        <v>6</v>
      </c>
      <c r="E322" s="21" t="s">
        <v>193</v>
      </c>
      <c r="F322" s="21" t="s">
        <v>153</v>
      </c>
      <c r="G322" s="33">
        <f>223611.1+2652.2+2165.2+529-1089.2</f>
        <v>227868.30000000002</v>
      </c>
    </row>
    <row r="323" spans="1:7" ht="15" customHeight="1">
      <c r="A323" s="51" t="s">
        <v>143</v>
      </c>
      <c r="B323" s="25" t="s">
        <v>186</v>
      </c>
      <c r="C323" s="21" t="s">
        <v>12</v>
      </c>
      <c r="D323" s="21" t="s">
        <v>6</v>
      </c>
      <c r="E323" s="21" t="s">
        <v>193</v>
      </c>
      <c r="F323" s="21" t="s">
        <v>144</v>
      </c>
      <c r="G323" s="33">
        <f>29.6+103.2</f>
        <v>132.8</v>
      </c>
    </row>
    <row r="324" spans="1:7" ht="17.25" customHeight="1">
      <c r="A324" s="58" t="s">
        <v>29</v>
      </c>
      <c r="B324" s="41" t="s">
        <v>186</v>
      </c>
      <c r="C324" s="36" t="s">
        <v>12</v>
      </c>
      <c r="D324" s="36" t="s">
        <v>7</v>
      </c>
      <c r="E324" s="18"/>
      <c r="F324" s="18"/>
      <c r="G324" s="45">
        <f>G325+G327+G330+G337</f>
        <v>765702.2</v>
      </c>
    </row>
    <row r="325" spans="1:7" ht="26.25" customHeight="1">
      <c r="A325" s="49" t="s">
        <v>120</v>
      </c>
      <c r="B325" s="48" t="s">
        <v>186</v>
      </c>
      <c r="C325" s="18" t="s">
        <v>12</v>
      </c>
      <c r="D325" s="18" t="s">
        <v>7</v>
      </c>
      <c r="E325" s="48" t="s">
        <v>187</v>
      </c>
      <c r="F325" s="18"/>
      <c r="G325" s="23">
        <f>G326</f>
        <v>308831</v>
      </c>
    </row>
    <row r="326" spans="1:7" ht="23.25" customHeight="1">
      <c r="A326" s="37" t="s">
        <v>152</v>
      </c>
      <c r="B326" s="25" t="s">
        <v>186</v>
      </c>
      <c r="C326" s="21" t="s">
        <v>12</v>
      </c>
      <c r="D326" s="21" t="s">
        <v>7</v>
      </c>
      <c r="E326" s="21" t="s">
        <v>187</v>
      </c>
      <c r="F326" s="21" t="s">
        <v>153</v>
      </c>
      <c r="G326" s="26">
        <f>308801.2+29.8</f>
        <v>308831</v>
      </c>
    </row>
    <row r="327" spans="1:7" ht="40.5" customHeight="1">
      <c r="A327" s="50" t="s">
        <v>81</v>
      </c>
      <c r="B327" s="48" t="s">
        <v>186</v>
      </c>
      <c r="C327" s="18" t="s">
        <v>12</v>
      </c>
      <c r="D327" s="18" t="s">
        <v>7</v>
      </c>
      <c r="E327" s="18" t="s">
        <v>74</v>
      </c>
      <c r="F327" s="18"/>
      <c r="G327" s="23">
        <f>G328</f>
        <v>36723.5</v>
      </c>
    </row>
    <row r="328" spans="1:7" ht="26.25" customHeight="1">
      <c r="A328" s="50" t="s">
        <v>194</v>
      </c>
      <c r="B328" s="48" t="s">
        <v>186</v>
      </c>
      <c r="C328" s="18" t="s">
        <v>12</v>
      </c>
      <c r="D328" s="18" t="s">
        <v>7</v>
      </c>
      <c r="E328" s="18" t="s">
        <v>82</v>
      </c>
      <c r="F328" s="18"/>
      <c r="G328" s="23">
        <f>G329</f>
        <v>36723.5</v>
      </c>
    </row>
    <row r="329" spans="1:7" ht="23.25" customHeight="1">
      <c r="A329" s="37" t="s">
        <v>152</v>
      </c>
      <c r="B329" s="25" t="s">
        <v>186</v>
      </c>
      <c r="C329" s="21" t="s">
        <v>12</v>
      </c>
      <c r="D329" s="21" t="s">
        <v>7</v>
      </c>
      <c r="E329" s="21" t="s">
        <v>82</v>
      </c>
      <c r="F329" s="21" t="s">
        <v>153</v>
      </c>
      <c r="G329" s="151">
        <f>31891.5+4832</f>
        <v>36723.5</v>
      </c>
    </row>
    <row r="330" spans="1:7" ht="15.75" customHeight="1">
      <c r="A330" s="100" t="s">
        <v>156</v>
      </c>
      <c r="B330" s="53" t="s">
        <v>102</v>
      </c>
      <c r="C330" s="18" t="s">
        <v>305</v>
      </c>
      <c r="D330" s="18" t="s">
        <v>7</v>
      </c>
      <c r="E330" s="107" t="s">
        <v>157</v>
      </c>
      <c r="F330" s="21"/>
      <c r="G330" s="31">
        <f>G331</f>
        <v>447.5</v>
      </c>
    </row>
    <row r="331" spans="1:7" ht="24.75" customHeight="1">
      <c r="A331" s="56" t="s">
        <v>306</v>
      </c>
      <c r="B331" s="53" t="s">
        <v>102</v>
      </c>
      <c r="C331" s="18" t="s">
        <v>12</v>
      </c>
      <c r="D331" s="18" t="s">
        <v>7</v>
      </c>
      <c r="E331" s="107" t="s">
        <v>307</v>
      </c>
      <c r="F331" s="21"/>
      <c r="G331" s="31">
        <f>G332</f>
        <v>447.5</v>
      </c>
    </row>
    <row r="332" spans="1:7" ht="38.25" customHeight="1">
      <c r="A332" s="56" t="s">
        <v>308</v>
      </c>
      <c r="B332" s="53" t="s">
        <v>102</v>
      </c>
      <c r="C332" s="18" t="s">
        <v>12</v>
      </c>
      <c r="D332" s="18" t="s">
        <v>7</v>
      </c>
      <c r="E332" s="107" t="s">
        <v>309</v>
      </c>
      <c r="F332" s="21"/>
      <c r="G332" s="31">
        <f>G333</f>
        <v>447.5</v>
      </c>
    </row>
    <row r="333" spans="1:7" ht="23.25" customHeight="1">
      <c r="A333" s="51" t="s">
        <v>154</v>
      </c>
      <c r="B333" s="32" t="s">
        <v>102</v>
      </c>
      <c r="C333" s="21" t="s">
        <v>12</v>
      </c>
      <c r="D333" s="21" t="s">
        <v>7</v>
      </c>
      <c r="E333" s="38" t="s">
        <v>309</v>
      </c>
      <c r="F333" s="21" t="s">
        <v>155</v>
      </c>
      <c r="G333" s="33">
        <f>G335+G336</f>
        <v>447.5</v>
      </c>
    </row>
    <row r="334" spans="1:7" ht="14.25" customHeight="1">
      <c r="A334" s="64" t="s">
        <v>5</v>
      </c>
      <c r="B334" s="32"/>
      <c r="C334" s="21"/>
      <c r="D334" s="21"/>
      <c r="E334" s="38"/>
      <c r="F334" s="21"/>
      <c r="G334" s="33"/>
    </row>
    <row r="335" spans="1:7" ht="15.75" customHeight="1">
      <c r="A335" s="51" t="s">
        <v>64</v>
      </c>
      <c r="B335" s="32" t="s">
        <v>102</v>
      </c>
      <c r="C335" s="21" t="s">
        <v>12</v>
      </c>
      <c r="D335" s="21" t="s">
        <v>7</v>
      </c>
      <c r="E335" s="38" t="s">
        <v>309</v>
      </c>
      <c r="F335" s="21" t="s">
        <v>155</v>
      </c>
      <c r="G335" s="33">
        <v>443</v>
      </c>
    </row>
    <row r="336" spans="1:7" ht="15.75" customHeight="1">
      <c r="A336" s="51" t="s">
        <v>40</v>
      </c>
      <c r="B336" s="32" t="s">
        <v>102</v>
      </c>
      <c r="C336" s="21" t="s">
        <v>12</v>
      </c>
      <c r="D336" s="21" t="s">
        <v>7</v>
      </c>
      <c r="E336" s="38" t="s">
        <v>310</v>
      </c>
      <c r="F336" s="21" t="s">
        <v>155</v>
      </c>
      <c r="G336" s="33">
        <v>4.5</v>
      </c>
    </row>
    <row r="337" spans="1:7" ht="15.75" customHeight="1">
      <c r="A337" s="52" t="s">
        <v>135</v>
      </c>
      <c r="B337" s="48" t="s">
        <v>186</v>
      </c>
      <c r="C337" s="18" t="s">
        <v>12</v>
      </c>
      <c r="D337" s="18" t="s">
        <v>7</v>
      </c>
      <c r="E337" s="48" t="s">
        <v>44</v>
      </c>
      <c r="F337" s="18"/>
      <c r="G337" s="23">
        <f>G338</f>
        <v>419700.2</v>
      </c>
    </row>
    <row r="338" spans="1:7" ht="27.75" customHeight="1">
      <c r="A338" s="52" t="s">
        <v>189</v>
      </c>
      <c r="B338" s="48" t="s">
        <v>186</v>
      </c>
      <c r="C338" s="18" t="s">
        <v>12</v>
      </c>
      <c r="D338" s="18" t="s">
        <v>7</v>
      </c>
      <c r="E338" s="48" t="s">
        <v>190</v>
      </c>
      <c r="F338" s="18"/>
      <c r="G338" s="23">
        <f>G339+G341</f>
        <v>419700.2</v>
      </c>
    </row>
    <row r="339" spans="1:7" ht="17.25" customHeight="1">
      <c r="A339" s="52" t="s">
        <v>195</v>
      </c>
      <c r="B339" s="48" t="s">
        <v>186</v>
      </c>
      <c r="C339" s="18" t="s">
        <v>12</v>
      </c>
      <c r="D339" s="18" t="s">
        <v>7</v>
      </c>
      <c r="E339" s="48" t="s">
        <v>196</v>
      </c>
      <c r="F339" s="18"/>
      <c r="G339" s="23">
        <f>G340</f>
        <v>206643.2</v>
      </c>
    </row>
    <row r="340" spans="1:7" ht="23.25" customHeight="1">
      <c r="A340" s="37" t="s">
        <v>152</v>
      </c>
      <c r="B340" s="25" t="s">
        <v>186</v>
      </c>
      <c r="C340" s="21" t="s">
        <v>12</v>
      </c>
      <c r="D340" s="21" t="s">
        <v>7</v>
      </c>
      <c r="E340" s="21" t="s">
        <v>197</v>
      </c>
      <c r="F340" s="21" t="s">
        <v>153</v>
      </c>
      <c r="G340" s="26">
        <f>204797.1+1458.7+1187.1-2050+1250.3</f>
        <v>206643.2</v>
      </c>
    </row>
    <row r="341" spans="1:7" ht="17.25" customHeight="1">
      <c r="A341" s="52" t="s">
        <v>198</v>
      </c>
      <c r="B341" s="48" t="s">
        <v>186</v>
      </c>
      <c r="C341" s="18" t="s">
        <v>12</v>
      </c>
      <c r="D341" s="18" t="s">
        <v>7</v>
      </c>
      <c r="E341" s="48" t="s">
        <v>199</v>
      </c>
      <c r="F341" s="18"/>
      <c r="G341" s="23">
        <f>G342</f>
        <v>213057</v>
      </c>
    </row>
    <row r="342" spans="1:7" ht="23.25" customHeight="1">
      <c r="A342" s="37" t="s">
        <v>152</v>
      </c>
      <c r="B342" s="25" t="s">
        <v>186</v>
      </c>
      <c r="C342" s="21" t="s">
        <v>12</v>
      </c>
      <c r="D342" s="21" t="s">
        <v>7</v>
      </c>
      <c r="E342" s="21" t="s">
        <v>200</v>
      </c>
      <c r="F342" s="21" t="s">
        <v>153</v>
      </c>
      <c r="G342" s="26">
        <f>212577.4+479.6</f>
        <v>213057</v>
      </c>
    </row>
    <row r="343" spans="1:7" ht="16.5" customHeight="1">
      <c r="A343" s="58" t="s">
        <v>30</v>
      </c>
      <c r="B343" s="41" t="s">
        <v>186</v>
      </c>
      <c r="C343" s="36" t="s">
        <v>12</v>
      </c>
      <c r="D343" s="36" t="s">
        <v>12</v>
      </c>
      <c r="E343" s="18"/>
      <c r="F343" s="18"/>
      <c r="G343" s="45">
        <f>G344+G351</f>
        <v>16152.699999999999</v>
      </c>
    </row>
    <row r="344" spans="1:7" ht="17.25" customHeight="1">
      <c r="A344" s="52" t="s">
        <v>156</v>
      </c>
      <c r="B344" s="48" t="s">
        <v>186</v>
      </c>
      <c r="C344" s="18" t="s">
        <v>12</v>
      </c>
      <c r="D344" s="18" t="s">
        <v>12</v>
      </c>
      <c r="E344" s="18" t="s">
        <v>157</v>
      </c>
      <c r="F344" s="21"/>
      <c r="G344" s="31">
        <f>G345</f>
        <v>5555.6</v>
      </c>
    </row>
    <row r="345" spans="1:7" ht="26.25" customHeight="1">
      <c r="A345" s="52" t="s">
        <v>201</v>
      </c>
      <c r="B345" s="48" t="s">
        <v>186</v>
      </c>
      <c r="C345" s="18" t="s">
        <v>12</v>
      </c>
      <c r="D345" s="18" t="s">
        <v>12</v>
      </c>
      <c r="E345" s="18" t="s">
        <v>202</v>
      </c>
      <c r="F345" s="21"/>
      <c r="G345" s="31">
        <f>G346</f>
        <v>5555.6</v>
      </c>
    </row>
    <row r="346" spans="1:7" ht="27.75" customHeight="1">
      <c r="A346" s="52" t="s">
        <v>203</v>
      </c>
      <c r="B346" s="48" t="s">
        <v>186</v>
      </c>
      <c r="C346" s="18" t="s">
        <v>12</v>
      </c>
      <c r="D346" s="18" t="s">
        <v>12</v>
      </c>
      <c r="E346" s="18" t="s">
        <v>204</v>
      </c>
      <c r="F346" s="21"/>
      <c r="G346" s="31">
        <f>G347</f>
        <v>5555.6</v>
      </c>
    </row>
    <row r="347" spans="1:7" ht="15.75" customHeight="1">
      <c r="A347" s="51" t="s">
        <v>131</v>
      </c>
      <c r="B347" s="25" t="s">
        <v>186</v>
      </c>
      <c r="C347" s="21" t="s">
        <v>12</v>
      </c>
      <c r="D347" s="21" t="s">
        <v>12</v>
      </c>
      <c r="E347" s="21" t="s">
        <v>204</v>
      </c>
      <c r="F347" s="21" t="s">
        <v>132</v>
      </c>
      <c r="G347" s="33">
        <f>G349+G350</f>
        <v>5555.6</v>
      </c>
    </row>
    <row r="348" spans="1:7" ht="14.25" customHeight="1">
      <c r="A348" s="64" t="s">
        <v>5</v>
      </c>
      <c r="B348" s="53"/>
      <c r="C348" s="39"/>
      <c r="D348" s="39"/>
      <c r="E348" s="39"/>
      <c r="F348" s="21"/>
      <c r="G348" s="33"/>
    </row>
    <row r="349" spans="1:7" ht="15.75" customHeight="1">
      <c r="A349" s="51" t="s">
        <v>64</v>
      </c>
      <c r="B349" s="25" t="s">
        <v>186</v>
      </c>
      <c r="C349" s="21" t="s">
        <v>12</v>
      </c>
      <c r="D349" s="21" t="s">
        <v>12</v>
      </c>
      <c r="E349" s="21" t="s">
        <v>204</v>
      </c>
      <c r="F349" s="21" t="s">
        <v>132</v>
      </c>
      <c r="G349" s="33">
        <v>5000</v>
      </c>
    </row>
    <row r="350" spans="1:7" ht="15.75" customHeight="1">
      <c r="A350" s="51" t="s">
        <v>40</v>
      </c>
      <c r="B350" s="25" t="s">
        <v>186</v>
      </c>
      <c r="C350" s="21" t="s">
        <v>12</v>
      </c>
      <c r="D350" s="21" t="s">
        <v>12</v>
      </c>
      <c r="E350" s="21" t="s">
        <v>249</v>
      </c>
      <c r="F350" s="21" t="s">
        <v>132</v>
      </c>
      <c r="G350" s="33">
        <v>555.6</v>
      </c>
    </row>
    <row r="351" spans="1:7" ht="18" customHeight="1">
      <c r="A351" s="52" t="s">
        <v>135</v>
      </c>
      <c r="B351" s="48" t="s">
        <v>186</v>
      </c>
      <c r="C351" s="18" t="s">
        <v>12</v>
      </c>
      <c r="D351" s="18" t="s">
        <v>12</v>
      </c>
      <c r="E351" s="48" t="s">
        <v>44</v>
      </c>
      <c r="F351" s="18"/>
      <c r="G351" s="23">
        <f>G352+G355</f>
        <v>10597.099999999999</v>
      </c>
    </row>
    <row r="352" spans="1:7" ht="26.25" customHeight="1">
      <c r="A352" s="52" t="s">
        <v>189</v>
      </c>
      <c r="B352" s="48" t="s">
        <v>186</v>
      </c>
      <c r="C352" s="18" t="s">
        <v>12</v>
      </c>
      <c r="D352" s="18" t="s">
        <v>12</v>
      </c>
      <c r="E352" s="48" t="s">
        <v>190</v>
      </c>
      <c r="F352" s="18"/>
      <c r="G352" s="23">
        <f>G353</f>
        <v>9147.099999999999</v>
      </c>
    </row>
    <row r="353" spans="1:7" ht="18" customHeight="1">
      <c r="A353" s="52" t="s">
        <v>205</v>
      </c>
      <c r="B353" s="48" t="s">
        <v>186</v>
      </c>
      <c r="C353" s="18" t="s">
        <v>12</v>
      </c>
      <c r="D353" s="18" t="s">
        <v>12</v>
      </c>
      <c r="E353" s="48" t="s">
        <v>206</v>
      </c>
      <c r="F353" s="18"/>
      <c r="G353" s="23">
        <f>G354</f>
        <v>9147.099999999999</v>
      </c>
    </row>
    <row r="354" spans="1:7" ht="22.5" customHeight="1">
      <c r="A354" s="37" t="s">
        <v>152</v>
      </c>
      <c r="B354" s="25" t="s">
        <v>186</v>
      </c>
      <c r="C354" s="21" t="s">
        <v>12</v>
      </c>
      <c r="D354" s="21" t="s">
        <v>12</v>
      </c>
      <c r="E354" s="21" t="s">
        <v>207</v>
      </c>
      <c r="F354" s="21" t="s">
        <v>153</v>
      </c>
      <c r="G354" s="26">
        <f>9262.3-115.2</f>
        <v>9147.099999999999</v>
      </c>
    </row>
    <row r="355" spans="1:7" ht="26.25" customHeight="1">
      <c r="A355" s="52" t="s">
        <v>208</v>
      </c>
      <c r="B355" s="48" t="s">
        <v>186</v>
      </c>
      <c r="C355" s="18" t="s">
        <v>12</v>
      </c>
      <c r="D355" s="18" t="s">
        <v>12</v>
      </c>
      <c r="E355" s="48" t="s">
        <v>209</v>
      </c>
      <c r="F355" s="18"/>
      <c r="G355" s="23">
        <f>G356</f>
        <v>1450</v>
      </c>
    </row>
    <row r="356" spans="1:7" ht="15.75" customHeight="1">
      <c r="A356" s="51" t="s">
        <v>131</v>
      </c>
      <c r="B356" s="25" t="s">
        <v>186</v>
      </c>
      <c r="C356" s="21" t="s">
        <v>12</v>
      </c>
      <c r="D356" s="21" t="s">
        <v>12</v>
      </c>
      <c r="E356" s="21" t="s">
        <v>210</v>
      </c>
      <c r="F356" s="21" t="s">
        <v>132</v>
      </c>
      <c r="G356" s="26">
        <v>1450</v>
      </c>
    </row>
    <row r="357" spans="1:7" ht="18.75" customHeight="1">
      <c r="A357" s="58" t="s">
        <v>31</v>
      </c>
      <c r="B357" s="41" t="s">
        <v>186</v>
      </c>
      <c r="C357" s="36" t="s">
        <v>12</v>
      </c>
      <c r="D357" s="36" t="s">
        <v>32</v>
      </c>
      <c r="E357" s="43"/>
      <c r="F357" s="43"/>
      <c r="G357" s="45">
        <f>G358+G365</f>
        <v>41453.5</v>
      </c>
    </row>
    <row r="358" spans="1:7" ht="39.75" customHeight="1">
      <c r="A358" s="17" t="s">
        <v>69</v>
      </c>
      <c r="B358" s="48" t="s">
        <v>186</v>
      </c>
      <c r="C358" s="18" t="s">
        <v>12</v>
      </c>
      <c r="D358" s="18" t="s">
        <v>32</v>
      </c>
      <c r="E358" s="18" t="s">
        <v>47</v>
      </c>
      <c r="F358" s="18"/>
      <c r="G358" s="31">
        <f>G359+G362</f>
        <v>34665.1</v>
      </c>
    </row>
    <row r="359" spans="1:7" ht="17.25" customHeight="1">
      <c r="A359" s="52" t="s">
        <v>111</v>
      </c>
      <c r="B359" s="48" t="s">
        <v>186</v>
      </c>
      <c r="C359" s="18" t="s">
        <v>12</v>
      </c>
      <c r="D359" s="18" t="s">
        <v>32</v>
      </c>
      <c r="E359" s="18" t="s">
        <v>49</v>
      </c>
      <c r="F359" s="18"/>
      <c r="G359" s="31">
        <f>G360+G361</f>
        <v>31439.699999999997</v>
      </c>
    </row>
    <row r="360" spans="1:7" ht="33.75" customHeight="1">
      <c r="A360" s="20" t="s">
        <v>128</v>
      </c>
      <c r="B360" s="25" t="s">
        <v>186</v>
      </c>
      <c r="C360" s="21" t="s">
        <v>12</v>
      </c>
      <c r="D360" s="21" t="s">
        <v>32</v>
      </c>
      <c r="E360" s="21" t="s">
        <v>49</v>
      </c>
      <c r="F360" s="21" t="s">
        <v>129</v>
      </c>
      <c r="G360" s="152">
        <f>30413.7-810.3+201.6+475.1+110.6+143.2</f>
        <v>30533.899999999998</v>
      </c>
    </row>
    <row r="361" spans="1:7" ht="16.5" customHeight="1">
      <c r="A361" s="51" t="s">
        <v>131</v>
      </c>
      <c r="B361" s="25" t="s">
        <v>186</v>
      </c>
      <c r="C361" s="21" t="s">
        <v>12</v>
      </c>
      <c r="D361" s="21" t="s">
        <v>32</v>
      </c>
      <c r="E361" s="21" t="s">
        <v>49</v>
      </c>
      <c r="F361" s="21" t="s">
        <v>132</v>
      </c>
      <c r="G361" s="152">
        <f>967.3-61.5</f>
        <v>905.8</v>
      </c>
    </row>
    <row r="362" spans="1:7" ht="64.5" customHeight="1">
      <c r="A362" s="50" t="s">
        <v>86</v>
      </c>
      <c r="B362" s="48" t="s">
        <v>186</v>
      </c>
      <c r="C362" s="18" t="s">
        <v>12</v>
      </c>
      <c r="D362" s="18" t="s">
        <v>32</v>
      </c>
      <c r="E362" s="18" t="s">
        <v>75</v>
      </c>
      <c r="F362" s="21"/>
      <c r="G362" s="31">
        <f>G363+G364</f>
        <v>3225.4</v>
      </c>
    </row>
    <row r="363" spans="1:7" ht="34.5" customHeight="1">
      <c r="A363" s="40" t="s">
        <v>128</v>
      </c>
      <c r="B363" s="25" t="s">
        <v>186</v>
      </c>
      <c r="C363" s="21" t="s">
        <v>12</v>
      </c>
      <c r="D363" s="21" t="s">
        <v>32</v>
      </c>
      <c r="E363" s="21" t="s">
        <v>75</v>
      </c>
      <c r="F363" s="21" t="s">
        <v>129</v>
      </c>
      <c r="G363" s="152">
        <f>3092.5-10</f>
        <v>3082.5</v>
      </c>
    </row>
    <row r="364" spans="1:7" ht="15" customHeight="1">
      <c r="A364" s="51" t="s">
        <v>131</v>
      </c>
      <c r="B364" s="25" t="s">
        <v>186</v>
      </c>
      <c r="C364" s="21" t="s">
        <v>12</v>
      </c>
      <c r="D364" s="21" t="s">
        <v>32</v>
      </c>
      <c r="E364" s="21" t="s">
        <v>75</v>
      </c>
      <c r="F364" s="21" t="s">
        <v>132</v>
      </c>
      <c r="G364" s="152">
        <f>132.9+10</f>
        <v>142.9</v>
      </c>
    </row>
    <row r="365" spans="1:7" ht="18" customHeight="1">
      <c r="A365" s="52" t="s">
        <v>135</v>
      </c>
      <c r="B365" s="48" t="s">
        <v>186</v>
      </c>
      <c r="C365" s="18" t="s">
        <v>12</v>
      </c>
      <c r="D365" s="18" t="s">
        <v>32</v>
      </c>
      <c r="E365" s="48" t="s">
        <v>44</v>
      </c>
      <c r="F365" s="21"/>
      <c r="G365" s="31">
        <f>G366</f>
        <v>6788.4</v>
      </c>
    </row>
    <row r="366" spans="1:7" ht="25.5" customHeight="1">
      <c r="A366" s="52" t="s">
        <v>189</v>
      </c>
      <c r="B366" s="48" t="s">
        <v>186</v>
      </c>
      <c r="C366" s="18" t="s">
        <v>12</v>
      </c>
      <c r="D366" s="18" t="s">
        <v>32</v>
      </c>
      <c r="E366" s="48" t="s">
        <v>190</v>
      </c>
      <c r="F366" s="21"/>
      <c r="G366" s="31">
        <f>G367+G369</f>
        <v>6788.4</v>
      </c>
    </row>
    <row r="367" spans="1:7" ht="27.75" customHeight="1">
      <c r="A367" s="52" t="s">
        <v>211</v>
      </c>
      <c r="B367" s="48" t="s">
        <v>186</v>
      </c>
      <c r="C367" s="18" t="s">
        <v>12</v>
      </c>
      <c r="D367" s="18" t="s">
        <v>32</v>
      </c>
      <c r="E367" s="48" t="s">
        <v>212</v>
      </c>
      <c r="F367" s="21"/>
      <c r="G367" s="31">
        <f>G368</f>
        <v>1870</v>
      </c>
    </row>
    <row r="368" spans="1:7" ht="16.5" customHeight="1">
      <c r="A368" s="51" t="s">
        <v>131</v>
      </c>
      <c r="B368" s="25" t="s">
        <v>186</v>
      </c>
      <c r="C368" s="21" t="s">
        <v>12</v>
      </c>
      <c r="D368" s="21" t="s">
        <v>32</v>
      </c>
      <c r="E368" s="21" t="s">
        <v>212</v>
      </c>
      <c r="F368" s="21" t="s">
        <v>132</v>
      </c>
      <c r="G368" s="33">
        <v>1870</v>
      </c>
    </row>
    <row r="369" spans="1:7" ht="17.25" customHeight="1">
      <c r="A369" s="52" t="s">
        <v>213</v>
      </c>
      <c r="B369" s="48" t="s">
        <v>186</v>
      </c>
      <c r="C369" s="18" t="s">
        <v>12</v>
      </c>
      <c r="D369" s="18" t="s">
        <v>32</v>
      </c>
      <c r="E369" s="48" t="s">
        <v>214</v>
      </c>
      <c r="F369" s="21"/>
      <c r="G369" s="31">
        <f>G370+G371</f>
        <v>4918.4</v>
      </c>
    </row>
    <row r="370" spans="1:7" ht="17.25" customHeight="1">
      <c r="A370" s="51" t="s">
        <v>131</v>
      </c>
      <c r="B370" s="25" t="s">
        <v>186</v>
      </c>
      <c r="C370" s="21" t="s">
        <v>12</v>
      </c>
      <c r="D370" s="21" t="s">
        <v>32</v>
      </c>
      <c r="E370" s="21" t="s">
        <v>214</v>
      </c>
      <c r="F370" s="21" t="s">
        <v>132</v>
      </c>
      <c r="G370" s="152">
        <f>5328.4-2750.2-410</f>
        <v>2168.2</v>
      </c>
    </row>
    <row r="371" spans="1:7" ht="22.5" customHeight="1">
      <c r="A371" s="37" t="s">
        <v>152</v>
      </c>
      <c r="B371" s="25" t="s">
        <v>186</v>
      </c>
      <c r="C371" s="21" t="s">
        <v>12</v>
      </c>
      <c r="D371" s="21" t="s">
        <v>32</v>
      </c>
      <c r="E371" s="21" t="s">
        <v>214</v>
      </c>
      <c r="F371" s="21" t="s">
        <v>153</v>
      </c>
      <c r="G371" s="33">
        <v>2750.2</v>
      </c>
    </row>
    <row r="372" spans="1:7" ht="18" customHeight="1">
      <c r="A372" s="58" t="s">
        <v>87</v>
      </c>
      <c r="B372" s="35"/>
      <c r="C372" s="36" t="s">
        <v>19</v>
      </c>
      <c r="D372" s="43"/>
      <c r="E372" s="18"/>
      <c r="F372" s="21"/>
      <c r="G372" s="29">
        <f>G373</f>
        <v>99579.90000000001</v>
      </c>
    </row>
    <row r="373" spans="1:7" ht="14.25" customHeight="1">
      <c r="A373" s="58" t="s">
        <v>33</v>
      </c>
      <c r="B373" s="68" t="s">
        <v>77</v>
      </c>
      <c r="C373" s="69" t="s">
        <v>19</v>
      </c>
      <c r="D373" s="69" t="s">
        <v>6</v>
      </c>
      <c r="E373" s="70"/>
      <c r="F373" s="70"/>
      <c r="G373" s="71">
        <f>G378+G385+G374</f>
        <v>99579.90000000001</v>
      </c>
    </row>
    <row r="374" spans="1:7" ht="26.25" customHeight="1">
      <c r="A374" s="100" t="s">
        <v>341</v>
      </c>
      <c r="B374" s="48" t="s">
        <v>77</v>
      </c>
      <c r="C374" s="18" t="s">
        <v>19</v>
      </c>
      <c r="D374" s="18" t="s">
        <v>6</v>
      </c>
      <c r="E374" s="18" t="s">
        <v>342</v>
      </c>
      <c r="F374" s="43"/>
      <c r="G374" s="102">
        <f>G375</f>
        <v>645.1</v>
      </c>
    </row>
    <row r="375" spans="1:7" ht="23.25" customHeight="1">
      <c r="A375" s="37" t="s">
        <v>152</v>
      </c>
      <c r="B375" s="25" t="s">
        <v>77</v>
      </c>
      <c r="C375" s="21" t="s">
        <v>19</v>
      </c>
      <c r="D375" s="21" t="s">
        <v>6</v>
      </c>
      <c r="E375" s="21" t="s">
        <v>342</v>
      </c>
      <c r="F375" s="21" t="s">
        <v>153</v>
      </c>
      <c r="G375" s="26">
        <f>G377</f>
        <v>645.1</v>
      </c>
    </row>
    <row r="376" spans="1:7" ht="12.75" customHeight="1">
      <c r="A376" s="126" t="s">
        <v>5</v>
      </c>
      <c r="B376" s="41"/>
      <c r="C376" s="36"/>
      <c r="D376" s="36"/>
      <c r="E376" s="43"/>
      <c r="F376" s="43"/>
      <c r="G376" s="45"/>
    </row>
    <row r="377" spans="1:7" ht="15" customHeight="1">
      <c r="A377" s="89" t="s">
        <v>343</v>
      </c>
      <c r="B377" s="25" t="s">
        <v>77</v>
      </c>
      <c r="C377" s="21" t="s">
        <v>19</v>
      </c>
      <c r="D377" s="21" t="s">
        <v>6</v>
      </c>
      <c r="E377" s="21" t="s">
        <v>342</v>
      </c>
      <c r="F377" s="21" t="s">
        <v>153</v>
      </c>
      <c r="G377" s="152">
        <v>645.1</v>
      </c>
    </row>
    <row r="378" spans="1:7" ht="17.25" customHeight="1">
      <c r="A378" s="52" t="s">
        <v>156</v>
      </c>
      <c r="B378" s="78" t="s">
        <v>77</v>
      </c>
      <c r="C378" s="79" t="s">
        <v>19</v>
      </c>
      <c r="D378" s="79" t="s">
        <v>6</v>
      </c>
      <c r="E378" s="79" t="s">
        <v>157</v>
      </c>
      <c r="F378" s="75"/>
      <c r="G378" s="72">
        <f>G379</f>
        <v>11010</v>
      </c>
    </row>
    <row r="379" spans="1:7" ht="26.25" customHeight="1">
      <c r="A379" s="52" t="s">
        <v>215</v>
      </c>
      <c r="B379" s="78" t="s">
        <v>77</v>
      </c>
      <c r="C379" s="79" t="s">
        <v>19</v>
      </c>
      <c r="D379" s="79" t="s">
        <v>6</v>
      </c>
      <c r="E379" s="79" t="s">
        <v>216</v>
      </c>
      <c r="F379" s="75"/>
      <c r="G379" s="72">
        <f>G380</f>
        <v>11010</v>
      </c>
    </row>
    <row r="380" spans="1:7" ht="27" customHeight="1">
      <c r="A380" s="52" t="s">
        <v>217</v>
      </c>
      <c r="B380" s="78" t="s">
        <v>77</v>
      </c>
      <c r="C380" s="79" t="s">
        <v>19</v>
      </c>
      <c r="D380" s="79" t="s">
        <v>6</v>
      </c>
      <c r="E380" s="79" t="s">
        <v>218</v>
      </c>
      <c r="F380" s="75"/>
      <c r="G380" s="72">
        <f>G381</f>
        <v>11010</v>
      </c>
    </row>
    <row r="381" spans="1:7" ht="23.25" customHeight="1">
      <c r="A381" s="73" t="s">
        <v>152</v>
      </c>
      <c r="B381" s="74" t="s">
        <v>77</v>
      </c>
      <c r="C381" s="75" t="s">
        <v>19</v>
      </c>
      <c r="D381" s="75" t="s">
        <v>6</v>
      </c>
      <c r="E381" s="75" t="s">
        <v>218</v>
      </c>
      <c r="F381" s="75" t="s">
        <v>153</v>
      </c>
      <c r="G381" s="76">
        <f>G383+G384</f>
        <v>11010</v>
      </c>
    </row>
    <row r="382" spans="1:7" ht="12.75" customHeight="1">
      <c r="A382" s="64" t="s">
        <v>5</v>
      </c>
      <c r="B382" s="77"/>
      <c r="C382" s="123"/>
      <c r="D382" s="123"/>
      <c r="E382" s="123"/>
      <c r="F382" s="75"/>
      <c r="G382" s="76"/>
    </row>
    <row r="383" spans="1:7" ht="16.5" customHeight="1">
      <c r="A383" s="51" t="s">
        <v>64</v>
      </c>
      <c r="B383" s="74" t="s">
        <v>77</v>
      </c>
      <c r="C383" s="75" t="s">
        <v>19</v>
      </c>
      <c r="D383" s="75" t="s">
        <v>6</v>
      </c>
      <c r="E383" s="75" t="s">
        <v>218</v>
      </c>
      <c r="F383" s="75" t="s">
        <v>153</v>
      </c>
      <c r="G383" s="76">
        <v>9909</v>
      </c>
    </row>
    <row r="384" spans="1:7" ht="16.5" customHeight="1">
      <c r="A384" s="51" t="s">
        <v>40</v>
      </c>
      <c r="B384" s="74" t="s">
        <v>77</v>
      </c>
      <c r="C384" s="75" t="s">
        <v>19</v>
      </c>
      <c r="D384" s="75" t="s">
        <v>6</v>
      </c>
      <c r="E384" s="75" t="s">
        <v>219</v>
      </c>
      <c r="F384" s="75" t="s">
        <v>153</v>
      </c>
      <c r="G384" s="76">
        <v>1101</v>
      </c>
    </row>
    <row r="385" spans="1:7" ht="16.5" customHeight="1">
      <c r="A385" s="52" t="s">
        <v>135</v>
      </c>
      <c r="B385" s="78" t="s">
        <v>77</v>
      </c>
      <c r="C385" s="79" t="s">
        <v>19</v>
      </c>
      <c r="D385" s="79" t="s">
        <v>6</v>
      </c>
      <c r="E385" s="78" t="s">
        <v>44</v>
      </c>
      <c r="F385" s="75"/>
      <c r="G385" s="72">
        <f>G386</f>
        <v>87924.8</v>
      </c>
    </row>
    <row r="386" spans="1:7" ht="26.25" customHeight="1">
      <c r="A386" s="52" t="s">
        <v>220</v>
      </c>
      <c r="B386" s="77" t="s">
        <v>77</v>
      </c>
      <c r="C386" s="123" t="s">
        <v>19</v>
      </c>
      <c r="D386" s="123" t="s">
        <v>6</v>
      </c>
      <c r="E386" s="78" t="s">
        <v>221</v>
      </c>
      <c r="F386" s="75"/>
      <c r="G386" s="72">
        <f>G387+G389</f>
        <v>87924.8</v>
      </c>
    </row>
    <row r="387" spans="1:7" ht="15" customHeight="1">
      <c r="A387" s="80" t="s">
        <v>222</v>
      </c>
      <c r="B387" s="77" t="s">
        <v>77</v>
      </c>
      <c r="C387" s="123" t="s">
        <v>19</v>
      </c>
      <c r="D387" s="123" t="s">
        <v>6</v>
      </c>
      <c r="E387" s="78" t="s">
        <v>223</v>
      </c>
      <c r="F387" s="75"/>
      <c r="G387" s="72">
        <f>G388</f>
        <v>78495.3</v>
      </c>
    </row>
    <row r="388" spans="1:7" ht="22.5" customHeight="1">
      <c r="A388" s="73" t="s">
        <v>152</v>
      </c>
      <c r="B388" s="74" t="s">
        <v>77</v>
      </c>
      <c r="C388" s="75" t="s">
        <v>19</v>
      </c>
      <c r="D388" s="75" t="s">
        <v>6</v>
      </c>
      <c r="E388" s="75" t="s">
        <v>223</v>
      </c>
      <c r="F388" s="75" t="s">
        <v>153</v>
      </c>
      <c r="G388" s="33">
        <f>77763.2+732.1</f>
        <v>78495.3</v>
      </c>
    </row>
    <row r="389" spans="1:7" ht="24.75" customHeight="1">
      <c r="A389" s="80" t="s">
        <v>224</v>
      </c>
      <c r="B389" s="77" t="s">
        <v>77</v>
      </c>
      <c r="C389" s="123" t="s">
        <v>19</v>
      </c>
      <c r="D389" s="123" t="s">
        <v>6</v>
      </c>
      <c r="E389" s="78" t="s">
        <v>225</v>
      </c>
      <c r="F389" s="75"/>
      <c r="G389" s="72">
        <f>G390</f>
        <v>9429.5</v>
      </c>
    </row>
    <row r="390" spans="1:7" ht="22.5" customHeight="1">
      <c r="A390" s="73" t="s">
        <v>152</v>
      </c>
      <c r="B390" s="74" t="s">
        <v>77</v>
      </c>
      <c r="C390" s="75" t="s">
        <v>19</v>
      </c>
      <c r="D390" s="75" t="s">
        <v>6</v>
      </c>
      <c r="E390" s="75" t="s">
        <v>225</v>
      </c>
      <c r="F390" s="75" t="s">
        <v>153</v>
      </c>
      <c r="G390" s="33">
        <f>5560.3+750.2+231.8+2887.2</f>
        <v>9429.5</v>
      </c>
    </row>
    <row r="391" spans="1:7" ht="17.25" customHeight="1">
      <c r="A391" s="58" t="s">
        <v>34</v>
      </c>
      <c r="B391" s="35"/>
      <c r="C391" s="36" t="s">
        <v>35</v>
      </c>
      <c r="D391" s="36"/>
      <c r="E391" s="21"/>
      <c r="F391" s="21"/>
      <c r="G391" s="29">
        <f>G392+G396+G428</f>
        <v>98808.99999999999</v>
      </c>
    </row>
    <row r="392" spans="1:7" ht="17.25" customHeight="1">
      <c r="A392" s="58" t="s">
        <v>36</v>
      </c>
      <c r="B392" s="81" t="s">
        <v>77</v>
      </c>
      <c r="C392" s="69" t="s">
        <v>35</v>
      </c>
      <c r="D392" s="69" t="s">
        <v>6</v>
      </c>
      <c r="E392" s="70"/>
      <c r="F392" s="70"/>
      <c r="G392" s="71">
        <f>G393</f>
        <v>22835.7</v>
      </c>
    </row>
    <row r="393" spans="1:7" ht="16.5" customHeight="1">
      <c r="A393" s="56" t="s">
        <v>57</v>
      </c>
      <c r="B393" s="78" t="s">
        <v>77</v>
      </c>
      <c r="C393" s="70" t="s">
        <v>35</v>
      </c>
      <c r="D393" s="70" t="s">
        <v>6</v>
      </c>
      <c r="E393" s="70" t="s">
        <v>58</v>
      </c>
      <c r="F393" s="70"/>
      <c r="G393" s="82">
        <f>G394</f>
        <v>22835.7</v>
      </c>
    </row>
    <row r="394" spans="1:7" ht="18" customHeight="1">
      <c r="A394" s="99" t="s">
        <v>245</v>
      </c>
      <c r="B394" s="78" t="s">
        <v>77</v>
      </c>
      <c r="C394" s="106" t="s">
        <v>35</v>
      </c>
      <c r="D394" s="106" t="s">
        <v>6</v>
      </c>
      <c r="E394" s="106" t="s">
        <v>59</v>
      </c>
      <c r="F394" s="70"/>
      <c r="G394" s="82">
        <f>G395</f>
        <v>22835.7</v>
      </c>
    </row>
    <row r="395" spans="1:7" ht="15.75" customHeight="1">
      <c r="A395" s="51" t="s">
        <v>133</v>
      </c>
      <c r="B395" s="74" t="s">
        <v>77</v>
      </c>
      <c r="C395" s="75" t="s">
        <v>35</v>
      </c>
      <c r="D395" s="75" t="s">
        <v>6</v>
      </c>
      <c r="E395" s="75" t="s">
        <v>59</v>
      </c>
      <c r="F395" s="75" t="s">
        <v>134</v>
      </c>
      <c r="G395" s="158">
        <f>19190.7+3643.6+1.4</f>
        <v>22835.7</v>
      </c>
    </row>
    <row r="396" spans="1:7" ht="17.25" customHeight="1">
      <c r="A396" s="84" t="s">
        <v>46</v>
      </c>
      <c r="B396" s="68" t="s">
        <v>77</v>
      </c>
      <c r="C396" s="85">
        <v>10</v>
      </c>
      <c r="D396" s="81" t="s">
        <v>9</v>
      </c>
      <c r="E396" s="75"/>
      <c r="F396" s="75"/>
      <c r="G396" s="86">
        <f>G397+G402</f>
        <v>68395.29999999999</v>
      </c>
    </row>
    <row r="397" spans="1:7" ht="15.75" customHeight="1">
      <c r="A397" s="17" t="s">
        <v>38</v>
      </c>
      <c r="B397" s="48" t="s">
        <v>77</v>
      </c>
      <c r="C397" s="18" t="s">
        <v>35</v>
      </c>
      <c r="D397" s="18" t="s">
        <v>9</v>
      </c>
      <c r="E397" s="18" t="s">
        <v>14</v>
      </c>
      <c r="F397" s="75"/>
      <c r="G397" s="124">
        <f>G398</f>
        <v>1300</v>
      </c>
    </row>
    <row r="398" spans="1:7" ht="24.75" customHeight="1">
      <c r="A398" s="125" t="s">
        <v>311</v>
      </c>
      <c r="B398" s="48" t="s">
        <v>77</v>
      </c>
      <c r="C398" s="18" t="s">
        <v>35</v>
      </c>
      <c r="D398" s="18" t="s">
        <v>9</v>
      </c>
      <c r="E398" s="18" t="s">
        <v>312</v>
      </c>
      <c r="F398" s="75"/>
      <c r="G398" s="124">
        <f>G399</f>
        <v>1300</v>
      </c>
    </row>
    <row r="399" spans="1:7" ht="13.5" customHeight="1">
      <c r="A399" s="20" t="s">
        <v>133</v>
      </c>
      <c r="B399" s="25" t="s">
        <v>77</v>
      </c>
      <c r="C399" s="21" t="s">
        <v>35</v>
      </c>
      <c r="D399" s="21" t="s">
        <v>9</v>
      </c>
      <c r="E399" s="21" t="s">
        <v>312</v>
      </c>
      <c r="F399" s="21" t="s">
        <v>134</v>
      </c>
      <c r="G399" s="83">
        <f>G401</f>
        <v>1300</v>
      </c>
    </row>
    <row r="400" spans="1:7" ht="12.75" customHeight="1">
      <c r="A400" s="126" t="s">
        <v>5</v>
      </c>
      <c r="B400" s="25"/>
      <c r="C400" s="21"/>
      <c r="D400" s="21"/>
      <c r="E400" s="21"/>
      <c r="F400" s="21"/>
      <c r="G400" s="83"/>
    </row>
    <row r="401" spans="1:7" ht="14.25" customHeight="1">
      <c r="A401" s="20" t="s">
        <v>64</v>
      </c>
      <c r="B401" s="25" t="s">
        <v>77</v>
      </c>
      <c r="C401" s="21" t="s">
        <v>35</v>
      </c>
      <c r="D401" s="21" t="s">
        <v>9</v>
      </c>
      <c r="E401" s="21" t="s">
        <v>312</v>
      </c>
      <c r="F401" s="21" t="s">
        <v>134</v>
      </c>
      <c r="G401" s="83">
        <f>350+450+150+350</f>
        <v>1300</v>
      </c>
    </row>
    <row r="402" spans="1:7" ht="15.75" customHeight="1">
      <c r="A402" s="87" t="s">
        <v>60</v>
      </c>
      <c r="B402" s="48" t="s">
        <v>77</v>
      </c>
      <c r="C402" s="67">
        <v>10</v>
      </c>
      <c r="D402" s="48" t="s">
        <v>9</v>
      </c>
      <c r="E402" s="67" t="s">
        <v>37</v>
      </c>
      <c r="F402" s="21"/>
      <c r="G402" s="102">
        <f>G403+G405+G407+G409+G411+G413+G420+G422+G426+G418+G416</f>
        <v>67095.29999999999</v>
      </c>
    </row>
    <row r="403" spans="1:7" ht="18" customHeight="1">
      <c r="A403" s="87" t="s">
        <v>61</v>
      </c>
      <c r="B403" s="48" t="s">
        <v>77</v>
      </c>
      <c r="C403" s="67">
        <v>10</v>
      </c>
      <c r="D403" s="48" t="s">
        <v>9</v>
      </c>
      <c r="E403" s="67" t="s">
        <v>62</v>
      </c>
      <c r="F403" s="21"/>
      <c r="G403" s="23">
        <f>G404</f>
        <v>2450.4</v>
      </c>
    </row>
    <row r="404" spans="1:7" ht="15.75" customHeight="1">
      <c r="A404" s="51" t="s">
        <v>133</v>
      </c>
      <c r="B404" s="25" t="s">
        <v>77</v>
      </c>
      <c r="C404" s="24">
        <v>10</v>
      </c>
      <c r="D404" s="25" t="s">
        <v>9</v>
      </c>
      <c r="E404" s="24" t="s">
        <v>62</v>
      </c>
      <c r="F404" s="21" t="s">
        <v>134</v>
      </c>
      <c r="G404" s="151">
        <f>3250.4-600-200</f>
        <v>2450.4</v>
      </c>
    </row>
    <row r="405" spans="1:7" ht="27" customHeight="1">
      <c r="A405" s="27" t="s">
        <v>98</v>
      </c>
      <c r="B405" s="48" t="s">
        <v>77</v>
      </c>
      <c r="C405" s="18" t="s">
        <v>35</v>
      </c>
      <c r="D405" s="18" t="s">
        <v>9</v>
      </c>
      <c r="E405" s="18" t="s">
        <v>94</v>
      </c>
      <c r="F405" s="21"/>
      <c r="G405" s="23">
        <f>G406</f>
        <v>85.8</v>
      </c>
    </row>
    <row r="406" spans="1:7" ht="15.75" customHeight="1">
      <c r="A406" s="51" t="s">
        <v>133</v>
      </c>
      <c r="B406" s="25" t="s">
        <v>77</v>
      </c>
      <c r="C406" s="21" t="s">
        <v>35</v>
      </c>
      <c r="D406" s="21" t="s">
        <v>9</v>
      </c>
      <c r="E406" s="21" t="s">
        <v>94</v>
      </c>
      <c r="F406" s="21" t="s">
        <v>134</v>
      </c>
      <c r="G406" s="151">
        <f>110-24.2</f>
        <v>85.8</v>
      </c>
    </row>
    <row r="407" spans="1:7" ht="26.25" customHeight="1">
      <c r="A407" s="134" t="s">
        <v>99</v>
      </c>
      <c r="B407" s="48" t="s">
        <v>77</v>
      </c>
      <c r="C407" s="18" t="s">
        <v>35</v>
      </c>
      <c r="D407" s="18" t="s">
        <v>9</v>
      </c>
      <c r="E407" s="18" t="s">
        <v>95</v>
      </c>
      <c r="F407" s="21"/>
      <c r="G407" s="23">
        <f>G408</f>
        <v>64.5</v>
      </c>
    </row>
    <row r="408" spans="1:7" ht="15.75" customHeight="1">
      <c r="A408" s="51" t="s">
        <v>133</v>
      </c>
      <c r="B408" s="25" t="s">
        <v>77</v>
      </c>
      <c r="C408" s="21" t="s">
        <v>35</v>
      </c>
      <c r="D408" s="21" t="s">
        <v>9</v>
      </c>
      <c r="E408" s="21" t="s">
        <v>95</v>
      </c>
      <c r="F408" s="21" t="s">
        <v>134</v>
      </c>
      <c r="G408" s="151">
        <f>75-10.5</f>
        <v>64.5</v>
      </c>
    </row>
    <row r="409" spans="1:7" ht="26.25" customHeight="1">
      <c r="A409" s="134" t="s">
        <v>101</v>
      </c>
      <c r="B409" s="48" t="s">
        <v>77</v>
      </c>
      <c r="C409" s="18" t="s">
        <v>35</v>
      </c>
      <c r="D409" s="18" t="s">
        <v>9</v>
      </c>
      <c r="E409" s="18" t="s">
        <v>96</v>
      </c>
      <c r="F409" s="21"/>
      <c r="G409" s="31">
        <f>G410</f>
        <v>594</v>
      </c>
    </row>
    <row r="410" spans="1:7" ht="15" customHeight="1">
      <c r="A410" s="51" t="s">
        <v>133</v>
      </c>
      <c r="B410" s="25" t="s">
        <v>77</v>
      </c>
      <c r="C410" s="21" t="s">
        <v>35</v>
      </c>
      <c r="D410" s="21" t="s">
        <v>9</v>
      </c>
      <c r="E410" s="21" t="s">
        <v>96</v>
      </c>
      <c r="F410" s="21" t="s">
        <v>134</v>
      </c>
      <c r="G410" s="152">
        <f>559.3+34.7</f>
        <v>594</v>
      </c>
    </row>
    <row r="411" spans="1:7" ht="27" customHeight="1">
      <c r="A411" s="27" t="s">
        <v>100</v>
      </c>
      <c r="B411" s="48" t="s">
        <v>77</v>
      </c>
      <c r="C411" s="18" t="s">
        <v>35</v>
      </c>
      <c r="D411" s="18" t="s">
        <v>9</v>
      </c>
      <c r="E411" s="18" t="s">
        <v>97</v>
      </c>
      <c r="F411" s="21"/>
      <c r="G411" s="31">
        <f>G412</f>
        <v>1330.3</v>
      </c>
    </row>
    <row r="412" spans="1:7" ht="14.25" customHeight="1">
      <c r="A412" s="20" t="s">
        <v>131</v>
      </c>
      <c r="B412" s="25" t="s">
        <v>77</v>
      </c>
      <c r="C412" s="21" t="s">
        <v>35</v>
      </c>
      <c r="D412" s="21" t="s">
        <v>9</v>
      </c>
      <c r="E412" s="21" t="s">
        <v>97</v>
      </c>
      <c r="F412" s="21" t="s">
        <v>132</v>
      </c>
      <c r="G412" s="26">
        <f>753.5+576.8</f>
        <v>1330.3</v>
      </c>
    </row>
    <row r="413" spans="1:7" ht="64.5" customHeight="1">
      <c r="A413" s="42" t="s">
        <v>315</v>
      </c>
      <c r="B413" s="48" t="s">
        <v>186</v>
      </c>
      <c r="C413" s="18" t="s">
        <v>35</v>
      </c>
      <c r="D413" s="18" t="s">
        <v>9</v>
      </c>
      <c r="E413" s="18" t="s">
        <v>126</v>
      </c>
      <c r="F413" s="21"/>
      <c r="G413" s="31">
        <f>G414+G415</f>
        <v>14714.5</v>
      </c>
    </row>
    <row r="414" spans="1:7" ht="33.75" customHeight="1">
      <c r="A414" s="40" t="s">
        <v>128</v>
      </c>
      <c r="B414" s="25" t="s">
        <v>186</v>
      </c>
      <c r="C414" s="21" t="s">
        <v>35</v>
      </c>
      <c r="D414" s="21" t="s">
        <v>9</v>
      </c>
      <c r="E414" s="21" t="s">
        <v>126</v>
      </c>
      <c r="F414" s="21" t="s">
        <v>129</v>
      </c>
      <c r="G414" s="33">
        <v>1365.7</v>
      </c>
    </row>
    <row r="415" spans="1:7" ht="15" customHeight="1">
      <c r="A415" s="51" t="s">
        <v>131</v>
      </c>
      <c r="B415" s="25" t="s">
        <v>186</v>
      </c>
      <c r="C415" s="21" t="s">
        <v>35</v>
      </c>
      <c r="D415" s="21" t="s">
        <v>9</v>
      </c>
      <c r="E415" s="21" t="s">
        <v>126</v>
      </c>
      <c r="F415" s="21" t="s">
        <v>132</v>
      </c>
      <c r="G415" s="33">
        <f>80.3+15268.5-2000</f>
        <v>13348.8</v>
      </c>
    </row>
    <row r="416" spans="1:7" ht="51.75" customHeight="1">
      <c r="A416" s="133" t="s">
        <v>344</v>
      </c>
      <c r="B416" s="48" t="s">
        <v>77</v>
      </c>
      <c r="C416" s="18" t="s">
        <v>35</v>
      </c>
      <c r="D416" s="18" t="s">
        <v>9</v>
      </c>
      <c r="E416" s="18" t="s">
        <v>345</v>
      </c>
      <c r="F416" s="21"/>
      <c r="G416" s="102">
        <f>G417</f>
        <v>4080</v>
      </c>
    </row>
    <row r="417" spans="1:7" ht="15" customHeight="1">
      <c r="A417" s="20" t="s">
        <v>133</v>
      </c>
      <c r="B417" s="25" t="s">
        <v>77</v>
      </c>
      <c r="C417" s="21" t="s">
        <v>35</v>
      </c>
      <c r="D417" s="21" t="s">
        <v>9</v>
      </c>
      <c r="E417" s="21" t="s">
        <v>345</v>
      </c>
      <c r="F417" s="21" t="s">
        <v>134</v>
      </c>
      <c r="G417" s="151">
        <v>4080</v>
      </c>
    </row>
    <row r="418" spans="1:7" ht="50.25" customHeight="1">
      <c r="A418" s="56" t="s">
        <v>335</v>
      </c>
      <c r="B418" s="48" t="s">
        <v>102</v>
      </c>
      <c r="C418" s="18" t="s">
        <v>35</v>
      </c>
      <c r="D418" s="18" t="s">
        <v>9</v>
      </c>
      <c r="E418" s="18" t="s">
        <v>336</v>
      </c>
      <c r="F418" s="18"/>
      <c r="G418" s="31">
        <f>G419</f>
        <v>1419.9</v>
      </c>
    </row>
    <row r="419" spans="1:7" ht="22.5" customHeight="1">
      <c r="A419" s="51" t="s">
        <v>152</v>
      </c>
      <c r="B419" s="32" t="s">
        <v>102</v>
      </c>
      <c r="C419" s="21" t="s">
        <v>35</v>
      </c>
      <c r="D419" s="21" t="s">
        <v>9</v>
      </c>
      <c r="E419" s="38" t="s">
        <v>336</v>
      </c>
      <c r="F419" s="21" t="s">
        <v>153</v>
      </c>
      <c r="G419" s="152">
        <v>1419.9</v>
      </c>
    </row>
    <row r="420" spans="1:7" ht="63.75" customHeight="1">
      <c r="A420" s="88" t="s">
        <v>119</v>
      </c>
      <c r="B420" s="48" t="s">
        <v>77</v>
      </c>
      <c r="C420" s="18" t="s">
        <v>35</v>
      </c>
      <c r="D420" s="18" t="s">
        <v>9</v>
      </c>
      <c r="E420" s="18" t="s">
        <v>113</v>
      </c>
      <c r="F420" s="18"/>
      <c r="G420" s="23">
        <f>G421</f>
        <v>1827.3</v>
      </c>
    </row>
    <row r="421" spans="1:7" ht="14.25" customHeight="1">
      <c r="A421" s="51" t="s">
        <v>131</v>
      </c>
      <c r="B421" s="25" t="s">
        <v>77</v>
      </c>
      <c r="C421" s="21" t="s">
        <v>35</v>
      </c>
      <c r="D421" s="21" t="s">
        <v>9</v>
      </c>
      <c r="E421" s="21" t="s">
        <v>113</v>
      </c>
      <c r="F421" s="21" t="s">
        <v>132</v>
      </c>
      <c r="G421" s="151">
        <f>1227.3+600</f>
        <v>1827.3</v>
      </c>
    </row>
    <row r="422" spans="1:7" ht="90.75" customHeight="1">
      <c r="A422" s="27" t="s">
        <v>226</v>
      </c>
      <c r="B422" s="48" t="s">
        <v>186</v>
      </c>
      <c r="C422" s="28" t="s">
        <v>35</v>
      </c>
      <c r="D422" s="28" t="s">
        <v>9</v>
      </c>
      <c r="E422" s="28" t="s">
        <v>88</v>
      </c>
      <c r="F422" s="21"/>
      <c r="G422" s="23">
        <f>G423+G424+G425</f>
        <v>33900.9</v>
      </c>
    </row>
    <row r="423" spans="1:7" ht="34.5" customHeight="1">
      <c r="A423" s="89" t="s">
        <v>128</v>
      </c>
      <c r="B423" s="25" t="s">
        <v>186</v>
      </c>
      <c r="C423" s="21" t="s">
        <v>35</v>
      </c>
      <c r="D423" s="21" t="s">
        <v>9</v>
      </c>
      <c r="E423" s="21" t="s">
        <v>88</v>
      </c>
      <c r="F423" s="21" t="s">
        <v>129</v>
      </c>
      <c r="G423" s="151">
        <f>1309.4-10.8+63.8</f>
        <v>1362.4</v>
      </c>
    </row>
    <row r="424" spans="1:7" ht="15" customHeight="1">
      <c r="A424" s="51" t="s">
        <v>131</v>
      </c>
      <c r="B424" s="25" t="s">
        <v>186</v>
      </c>
      <c r="C424" s="21" t="s">
        <v>35</v>
      </c>
      <c r="D424" s="21" t="s">
        <v>9</v>
      </c>
      <c r="E424" s="21" t="s">
        <v>88</v>
      </c>
      <c r="F424" s="21" t="s">
        <v>132</v>
      </c>
      <c r="G424" s="151">
        <f>473.9+10.8-103.5</f>
        <v>381.2</v>
      </c>
    </row>
    <row r="425" spans="1:7" ht="15" customHeight="1">
      <c r="A425" s="51" t="s">
        <v>133</v>
      </c>
      <c r="B425" s="25" t="s">
        <v>186</v>
      </c>
      <c r="C425" s="21" t="s">
        <v>35</v>
      </c>
      <c r="D425" s="21" t="s">
        <v>9</v>
      </c>
      <c r="E425" s="21" t="s">
        <v>88</v>
      </c>
      <c r="F425" s="21" t="s">
        <v>134</v>
      </c>
      <c r="G425" s="151">
        <f>33624-4320-855.5+3708.8</f>
        <v>32157.3</v>
      </c>
    </row>
    <row r="426" spans="1:7" ht="91.5" customHeight="1">
      <c r="A426" s="27" t="s">
        <v>227</v>
      </c>
      <c r="B426" s="48" t="s">
        <v>77</v>
      </c>
      <c r="C426" s="28" t="s">
        <v>35</v>
      </c>
      <c r="D426" s="28" t="s">
        <v>9</v>
      </c>
      <c r="E426" s="28" t="s">
        <v>91</v>
      </c>
      <c r="F426" s="21"/>
      <c r="G426" s="23">
        <f>G427</f>
        <v>6627.7</v>
      </c>
    </row>
    <row r="427" spans="1:7" ht="15" customHeight="1">
      <c r="A427" s="51" t="s">
        <v>143</v>
      </c>
      <c r="B427" s="25" t="s">
        <v>77</v>
      </c>
      <c r="C427" s="21" t="s">
        <v>35</v>
      </c>
      <c r="D427" s="21" t="s">
        <v>9</v>
      </c>
      <c r="E427" s="21" t="s">
        <v>91</v>
      </c>
      <c r="F427" s="21" t="s">
        <v>144</v>
      </c>
      <c r="G427" s="26">
        <f>7231.7-604</f>
        <v>6627.7</v>
      </c>
    </row>
    <row r="428" spans="1:7" ht="17.25" customHeight="1">
      <c r="A428" s="58" t="s">
        <v>63</v>
      </c>
      <c r="B428" s="41" t="s">
        <v>186</v>
      </c>
      <c r="C428" s="36" t="s">
        <v>35</v>
      </c>
      <c r="D428" s="36" t="s">
        <v>10</v>
      </c>
      <c r="E428" s="43"/>
      <c r="F428" s="43"/>
      <c r="G428" s="45">
        <f>G429</f>
        <v>7578</v>
      </c>
    </row>
    <row r="429" spans="1:7" ht="18" customHeight="1">
      <c r="A429" s="87" t="s">
        <v>60</v>
      </c>
      <c r="B429" s="48" t="s">
        <v>186</v>
      </c>
      <c r="C429" s="67">
        <v>10</v>
      </c>
      <c r="D429" s="48" t="s">
        <v>10</v>
      </c>
      <c r="E429" s="67" t="s">
        <v>37</v>
      </c>
      <c r="F429" s="43"/>
      <c r="G429" s="31">
        <f>G430</f>
        <v>7578</v>
      </c>
    </row>
    <row r="430" spans="1:7" ht="66" customHeight="1">
      <c r="A430" s="42" t="s">
        <v>314</v>
      </c>
      <c r="B430" s="48" t="s">
        <v>186</v>
      </c>
      <c r="C430" s="43" t="s">
        <v>35</v>
      </c>
      <c r="D430" s="43" t="s">
        <v>10</v>
      </c>
      <c r="E430" s="43" t="s">
        <v>107</v>
      </c>
      <c r="F430" s="43"/>
      <c r="G430" s="23">
        <f>G431</f>
        <v>7578</v>
      </c>
    </row>
    <row r="431" spans="1:7" ht="22.5" customHeight="1">
      <c r="A431" s="37" t="s">
        <v>152</v>
      </c>
      <c r="B431" s="25" t="s">
        <v>186</v>
      </c>
      <c r="C431" s="38" t="s">
        <v>35</v>
      </c>
      <c r="D431" s="38" t="s">
        <v>10</v>
      </c>
      <c r="E431" s="38" t="s">
        <v>107</v>
      </c>
      <c r="F431" s="21" t="s">
        <v>153</v>
      </c>
      <c r="G431" s="26">
        <v>7578</v>
      </c>
    </row>
    <row r="432" spans="1:7" ht="18" customHeight="1">
      <c r="A432" s="90" t="s">
        <v>89</v>
      </c>
      <c r="B432" s="91"/>
      <c r="C432" s="69" t="s">
        <v>21</v>
      </c>
      <c r="D432" s="69"/>
      <c r="E432" s="75"/>
      <c r="F432" s="75"/>
      <c r="G432" s="86">
        <f>G433</f>
        <v>4899.7</v>
      </c>
    </row>
    <row r="433" spans="1:7" ht="16.5" customHeight="1">
      <c r="A433" s="92" t="s">
        <v>85</v>
      </c>
      <c r="B433" s="93" t="s">
        <v>186</v>
      </c>
      <c r="C433" s="94" t="s">
        <v>21</v>
      </c>
      <c r="D433" s="94" t="s">
        <v>6</v>
      </c>
      <c r="E433" s="28"/>
      <c r="F433" s="28"/>
      <c r="G433" s="95">
        <f>G434</f>
        <v>4899.7</v>
      </c>
    </row>
    <row r="434" spans="1:7" ht="17.25" customHeight="1">
      <c r="A434" s="52" t="s">
        <v>135</v>
      </c>
      <c r="B434" s="48" t="s">
        <v>186</v>
      </c>
      <c r="C434" s="18" t="s">
        <v>21</v>
      </c>
      <c r="D434" s="18" t="s">
        <v>6</v>
      </c>
      <c r="E434" s="48" t="s">
        <v>44</v>
      </c>
      <c r="F434" s="21"/>
      <c r="G434" s="31">
        <f>G435</f>
        <v>4899.7</v>
      </c>
    </row>
    <row r="435" spans="1:7" ht="26.25" customHeight="1">
      <c r="A435" s="56" t="s">
        <v>228</v>
      </c>
      <c r="B435" s="48" t="s">
        <v>186</v>
      </c>
      <c r="C435" s="18" t="s">
        <v>21</v>
      </c>
      <c r="D435" s="18" t="s">
        <v>6</v>
      </c>
      <c r="E435" s="48" t="s">
        <v>229</v>
      </c>
      <c r="F435" s="21"/>
      <c r="G435" s="31">
        <f>G436+G437</f>
        <v>4899.7</v>
      </c>
    </row>
    <row r="436" spans="1:7" ht="16.5" customHeight="1">
      <c r="A436" s="108" t="s">
        <v>131</v>
      </c>
      <c r="B436" s="109" t="s">
        <v>186</v>
      </c>
      <c r="C436" s="110" t="s">
        <v>21</v>
      </c>
      <c r="D436" s="110" t="s">
        <v>6</v>
      </c>
      <c r="E436" s="110" t="s">
        <v>229</v>
      </c>
      <c r="F436" s="110" t="s">
        <v>132</v>
      </c>
      <c r="G436" s="159">
        <f>5340.9-657.7</f>
        <v>4683.2</v>
      </c>
    </row>
    <row r="437" spans="1:7" ht="23.25" customHeight="1" thickBot="1">
      <c r="A437" s="140" t="s">
        <v>152</v>
      </c>
      <c r="B437" s="96" t="s">
        <v>186</v>
      </c>
      <c r="C437" s="54" t="s">
        <v>21</v>
      </c>
      <c r="D437" s="54" t="s">
        <v>6</v>
      </c>
      <c r="E437" s="54" t="s">
        <v>229</v>
      </c>
      <c r="F437" s="54" t="s">
        <v>153</v>
      </c>
      <c r="G437" s="160">
        <f>390-173.5</f>
        <v>216.5</v>
      </c>
    </row>
  </sheetData>
  <sheetProtection/>
  <mergeCells count="5">
    <mergeCell ref="J8:K8"/>
    <mergeCell ref="E1:G1"/>
    <mergeCell ref="E2:G2"/>
    <mergeCell ref="E3:G3"/>
    <mergeCell ref="A5:G5"/>
  </mergeCells>
  <printOptions horizontalCentered="1"/>
  <pageMargins left="0.3937007874015748" right="0" top="0.5905511811023623" bottom="0.3937007874015748" header="0" footer="0"/>
  <pageSetup fitToHeight="9" fitToWidth="1" horizontalDpi="600" verticalDpi="600" orientation="portrait" paperSize="9" scale="71" r:id="rId1"/>
  <ignoredErrors>
    <ignoredError sqref="G177 G338 G366 G386 G388 G198 G222 G427 G280 G15 G203 G41:G43 G122 G163 G22 G354 G373 G326 G329 G340 G53 G410 G247 G65 G120 G148 G404 G406 G408 G68" formula="1"/>
    <ignoredError sqref="C11 C93 E88:E89 E84 C119:D120 F119:F120 C174 E54:E57 C197:D198 C246:D247 F246:F247 C304 C286:F303 C324:F326 C343:F351 C352:D354 F352:F354 C355:F361 C372 C391 C392:F395 C426:E426 C83:F83 C432 C433:F434 C82 E50:E51 F197:F198 F45:F57 C45:D57 C427:F431 F157:F158 C105:F118 C175:F196 G188 G190:G194 C94:F98 F327:F329 C327:D329 D396:F396 C199:F203 E204:E205 C248:F269 C76:D81 F76:F81 C84:D92 F84:F92 C99:D104 F100:F104 C146:F156 C157:D158 C159:F173 F204:F212 C204:D212 C214:D221 F214:F221 C222:F245 C270:D285 F271:F285 F318:F323 C318:D323 F435:F437 C373:F390 C397:F425 C305:F312 F337:F342 C337:D342 C330:F336 C366:D371 F366:F371 C435:D437 C12:F44 C58:F75 C121:F138 C139:F145 C313:F317 C362:F365" numberStoredAsText="1"/>
    <ignoredError sqref="E435:E437 E85:E87 E119:E120 E246:E247 E271:E279 E318:E323 E352:E354 E45:E49 E157:E158 E327:E329 E206:E212 E366:E369 E76:E81 E90:E92 E104 E102 E99 E214:E221 E270 E280:E285 E337:E342 E370:E371" numberStoredAsText="1" twoDigitTextYear="1"/>
    <ignoredError sqref="E103 E100:E101 E2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L277"/>
  <sheetViews>
    <sheetView zoomScaleSheetLayoutView="100" zoomScalePageLayoutView="0" workbookViewId="0" topLeftCell="A1">
      <selection activeCell="E3" sqref="E3:G3"/>
    </sheetView>
  </sheetViews>
  <sheetFormatPr defaultColWidth="9.125" defaultRowHeight="12.75"/>
  <cols>
    <col min="1" max="1" width="61.50390625" style="1" customWidth="1"/>
    <col min="2" max="2" width="8.625" style="1" hidden="1" customWidth="1"/>
    <col min="3" max="4" width="6.125" style="1" customWidth="1"/>
    <col min="5" max="5" width="10.375" style="30" customWidth="1"/>
    <col min="6" max="6" width="6.00390625" style="1" customWidth="1"/>
    <col min="7" max="7" width="20.625" style="10" customWidth="1"/>
    <col min="8" max="8" width="10.625" style="1" bestFit="1" customWidth="1"/>
    <col min="9" max="16384" width="9.125" style="1" customWidth="1"/>
  </cols>
  <sheetData>
    <row r="1" spans="5:7" ht="12.75">
      <c r="E1" s="163" t="s">
        <v>355</v>
      </c>
      <c r="F1" s="164"/>
      <c r="G1" s="164"/>
    </row>
    <row r="2" spans="5:8" ht="70.5" customHeight="1">
      <c r="E2" s="165" t="s">
        <v>317</v>
      </c>
      <c r="F2" s="165"/>
      <c r="G2" s="165"/>
      <c r="H2" s="2"/>
    </row>
    <row r="3" spans="5:8" ht="15" customHeight="1">
      <c r="E3" s="166" t="s">
        <v>356</v>
      </c>
      <c r="F3" s="166"/>
      <c r="G3" s="166"/>
      <c r="H3" s="3"/>
    </row>
    <row r="4" ht="15" customHeight="1"/>
    <row r="5" spans="1:7" ht="36.75" customHeight="1">
      <c r="A5" s="167" t="s">
        <v>238</v>
      </c>
      <c r="B5" s="167"/>
      <c r="C5" s="167"/>
      <c r="D5" s="167"/>
      <c r="E5" s="167"/>
      <c r="F5" s="167"/>
      <c r="G5" s="167"/>
    </row>
    <row r="6" spans="1:7" ht="18.75" customHeight="1">
      <c r="A6" s="4"/>
      <c r="B6" s="4"/>
      <c r="C6" s="4"/>
      <c r="D6" s="4"/>
      <c r="E6" s="4"/>
      <c r="F6" s="4"/>
      <c r="G6" s="12"/>
    </row>
    <row r="7" spans="7:12" ht="13.5" thickBot="1">
      <c r="G7" s="13"/>
      <c r="I7" s="11"/>
      <c r="J7" s="11"/>
      <c r="K7" s="11"/>
      <c r="L7" s="11"/>
    </row>
    <row r="8" spans="1:11" ht="35.25" customHeight="1" thickBot="1">
      <c r="A8" s="7" t="s">
        <v>0</v>
      </c>
      <c r="B8" s="8"/>
      <c r="C8" s="9" t="s">
        <v>1</v>
      </c>
      <c r="D8" s="9" t="s">
        <v>2</v>
      </c>
      <c r="E8" s="9" t="s">
        <v>3</v>
      </c>
      <c r="F8" s="9" t="s">
        <v>4</v>
      </c>
      <c r="G8" s="14" t="s">
        <v>251</v>
      </c>
      <c r="I8" s="11"/>
      <c r="J8" s="168"/>
      <c r="K8" s="169"/>
    </row>
    <row r="9" spans="1:11" ht="20.25" customHeight="1">
      <c r="A9" s="142" t="s">
        <v>41</v>
      </c>
      <c r="B9" s="143"/>
      <c r="C9" s="144"/>
      <c r="D9" s="144"/>
      <c r="E9" s="145"/>
      <c r="F9" s="144"/>
      <c r="G9" s="47">
        <f>G11+G55+G65+G109+G163+G224+G239+G271+G277</f>
        <v>2702515.9</v>
      </c>
      <c r="H9" s="6"/>
      <c r="I9" s="11"/>
      <c r="J9" s="11"/>
      <c r="K9" s="11"/>
    </row>
    <row r="10" spans="1:9" ht="13.5" customHeight="1">
      <c r="A10" s="146" t="s">
        <v>5</v>
      </c>
      <c r="B10" s="147"/>
      <c r="C10" s="34"/>
      <c r="D10" s="34"/>
      <c r="E10" s="148"/>
      <c r="F10" s="34"/>
      <c r="G10" s="149"/>
      <c r="H10" s="6"/>
      <c r="I10" s="11"/>
    </row>
    <row r="11" spans="1:7" ht="16.5" customHeight="1">
      <c r="A11" s="97" t="s">
        <v>8</v>
      </c>
      <c r="B11" s="98"/>
      <c r="C11" s="36" t="s">
        <v>6</v>
      </c>
      <c r="D11" s="18"/>
      <c r="E11" s="18"/>
      <c r="F11" s="18"/>
      <c r="G11" s="29">
        <f>G12+G16+G23+G29+G44</f>
        <v>183540.79999999996</v>
      </c>
    </row>
    <row r="12" spans="1:7" ht="27" customHeight="1">
      <c r="A12" s="16" t="s">
        <v>68</v>
      </c>
      <c r="B12" s="41" t="s">
        <v>77</v>
      </c>
      <c r="C12" s="36" t="s">
        <v>6</v>
      </c>
      <c r="D12" s="36" t="s">
        <v>7</v>
      </c>
      <c r="E12" s="18"/>
      <c r="F12" s="18"/>
      <c r="G12" s="45">
        <f>G13</f>
        <v>4699.8</v>
      </c>
    </row>
    <row r="13" spans="1:7" ht="39.75" customHeight="1">
      <c r="A13" s="17" t="s">
        <v>69</v>
      </c>
      <c r="B13" s="48" t="s">
        <v>77</v>
      </c>
      <c r="C13" s="18" t="s">
        <v>6</v>
      </c>
      <c r="D13" s="18" t="s">
        <v>7</v>
      </c>
      <c r="E13" s="18" t="s">
        <v>47</v>
      </c>
      <c r="F13" s="18"/>
      <c r="G13" s="31">
        <f>G14</f>
        <v>4699.8</v>
      </c>
    </row>
    <row r="14" spans="1:7" ht="15" customHeight="1">
      <c r="A14" s="49" t="s">
        <v>108</v>
      </c>
      <c r="B14" s="48" t="s">
        <v>77</v>
      </c>
      <c r="C14" s="18" t="s">
        <v>6</v>
      </c>
      <c r="D14" s="18" t="s">
        <v>7</v>
      </c>
      <c r="E14" s="18" t="s">
        <v>48</v>
      </c>
      <c r="F14" s="18"/>
      <c r="G14" s="31">
        <f>G15</f>
        <v>4699.8</v>
      </c>
    </row>
    <row r="15" spans="1:7" ht="34.5" customHeight="1">
      <c r="A15" s="20" t="s">
        <v>128</v>
      </c>
      <c r="B15" s="25" t="s">
        <v>77</v>
      </c>
      <c r="C15" s="21" t="s">
        <v>6</v>
      </c>
      <c r="D15" s="21" t="s">
        <v>7</v>
      </c>
      <c r="E15" s="21" t="s">
        <v>48</v>
      </c>
      <c r="F15" s="21" t="s">
        <v>129</v>
      </c>
      <c r="G15" s="33">
        <v>4699.8</v>
      </c>
    </row>
    <row r="16" spans="1:7" ht="39.75" customHeight="1">
      <c r="A16" s="16" t="s">
        <v>109</v>
      </c>
      <c r="B16" s="41" t="s">
        <v>130</v>
      </c>
      <c r="C16" s="36" t="s">
        <v>6</v>
      </c>
      <c r="D16" s="36" t="s">
        <v>9</v>
      </c>
      <c r="E16" s="18"/>
      <c r="F16" s="18"/>
      <c r="G16" s="45">
        <f>G17</f>
        <v>26360.2</v>
      </c>
    </row>
    <row r="17" spans="1:7" ht="39.75" customHeight="1">
      <c r="A17" s="17" t="s">
        <v>69</v>
      </c>
      <c r="B17" s="48" t="s">
        <v>130</v>
      </c>
      <c r="C17" s="18" t="s">
        <v>6</v>
      </c>
      <c r="D17" s="18" t="s">
        <v>9</v>
      </c>
      <c r="E17" s="18" t="s">
        <v>47</v>
      </c>
      <c r="F17" s="18"/>
      <c r="G17" s="31">
        <f>G18+G21</f>
        <v>26360.2</v>
      </c>
    </row>
    <row r="18" spans="1:7" ht="15.75" customHeight="1">
      <c r="A18" s="99" t="s">
        <v>71</v>
      </c>
      <c r="B18" s="48" t="s">
        <v>130</v>
      </c>
      <c r="C18" s="18" t="s">
        <v>6</v>
      </c>
      <c r="D18" s="18" t="s">
        <v>9</v>
      </c>
      <c r="E18" s="18" t="s">
        <v>49</v>
      </c>
      <c r="F18" s="18"/>
      <c r="G18" s="31">
        <f>G19+G20</f>
        <v>22683.9</v>
      </c>
    </row>
    <row r="19" spans="1:7" ht="34.5" customHeight="1">
      <c r="A19" s="20" t="s">
        <v>128</v>
      </c>
      <c r="B19" s="25" t="s">
        <v>130</v>
      </c>
      <c r="C19" s="21" t="s">
        <v>6</v>
      </c>
      <c r="D19" s="21" t="s">
        <v>9</v>
      </c>
      <c r="E19" s="21" t="s">
        <v>49</v>
      </c>
      <c r="F19" s="21" t="s">
        <v>129</v>
      </c>
      <c r="G19" s="33">
        <v>21473</v>
      </c>
    </row>
    <row r="20" spans="1:7" ht="15" customHeight="1">
      <c r="A20" s="51" t="s">
        <v>131</v>
      </c>
      <c r="B20" s="25" t="s">
        <v>130</v>
      </c>
      <c r="C20" s="21" t="s">
        <v>6</v>
      </c>
      <c r="D20" s="21" t="s">
        <v>9</v>
      </c>
      <c r="E20" s="21" t="s">
        <v>49</v>
      </c>
      <c r="F20" s="21" t="s">
        <v>132</v>
      </c>
      <c r="G20" s="33">
        <v>1210.9</v>
      </c>
    </row>
    <row r="21" spans="1:7" ht="27" customHeight="1">
      <c r="A21" s="100" t="s">
        <v>110</v>
      </c>
      <c r="B21" s="48" t="s">
        <v>130</v>
      </c>
      <c r="C21" s="18" t="s">
        <v>6</v>
      </c>
      <c r="D21" s="18" t="s">
        <v>9</v>
      </c>
      <c r="E21" s="18" t="s">
        <v>50</v>
      </c>
      <c r="F21" s="21"/>
      <c r="G21" s="31">
        <f>G22</f>
        <v>3676.3</v>
      </c>
    </row>
    <row r="22" spans="1:7" ht="35.25" customHeight="1">
      <c r="A22" s="20" t="s">
        <v>128</v>
      </c>
      <c r="B22" s="25" t="s">
        <v>130</v>
      </c>
      <c r="C22" s="21" t="s">
        <v>6</v>
      </c>
      <c r="D22" s="21" t="s">
        <v>9</v>
      </c>
      <c r="E22" s="21" t="s">
        <v>50</v>
      </c>
      <c r="F22" s="21" t="s">
        <v>129</v>
      </c>
      <c r="G22" s="33">
        <v>3676.3</v>
      </c>
    </row>
    <row r="23" spans="1:7" ht="40.5" customHeight="1">
      <c r="A23" s="16" t="s">
        <v>76</v>
      </c>
      <c r="B23" s="41" t="s">
        <v>77</v>
      </c>
      <c r="C23" s="36" t="s">
        <v>6</v>
      </c>
      <c r="D23" s="36" t="s">
        <v>10</v>
      </c>
      <c r="E23" s="18"/>
      <c r="F23" s="18"/>
      <c r="G23" s="45">
        <f>G24</f>
        <v>117694.59999999999</v>
      </c>
    </row>
    <row r="24" spans="1:7" ht="39.75" customHeight="1">
      <c r="A24" s="17" t="s">
        <v>69</v>
      </c>
      <c r="B24" s="48" t="s">
        <v>77</v>
      </c>
      <c r="C24" s="18" t="s">
        <v>6</v>
      </c>
      <c r="D24" s="18" t="s">
        <v>10</v>
      </c>
      <c r="E24" s="18" t="s">
        <v>47</v>
      </c>
      <c r="F24" s="18"/>
      <c r="G24" s="31">
        <f>G25</f>
        <v>117694.59999999999</v>
      </c>
    </row>
    <row r="25" spans="1:7" ht="15" customHeight="1">
      <c r="A25" s="99" t="s">
        <v>111</v>
      </c>
      <c r="B25" s="48" t="s">
        <v>77</v>
      </c>
      <c r="C25" s="18" t="s">
        <v>6</v>
      </c>
      <c r="D25" s="18" t="s">
        <v>10</v>
      </c>
      <c r="E25" s="18" t="s">
        <v>49</v>
      </c>
      <c r="F25" s="18"/>
      <c r="G25" s="31">
        <f>G26+G27+G28</f>
        <v>117694.59999999999</v>
      </c>
    </row>
    <row r="26" spans="1:7" ht="35.25" customHeight="1">
      <c r="A26" s="20" t="s">
        <v>128</v>
      </c>
      <c r="B26" s="25" t="s">
        <v>77</v>
      </c>
      <c r="C26" s="21" t="s">
        <v>6</v>
      </c>
      <c r="D26" s="21" t="s">
        <v>10</v>
      </c>
      <c r="E26" s="21" t="s">
        <v>49</v>
      </c>
      <c r="F26" s="21" t="s">
        <v>129</v>
      </c>
      <c r="G26" s="33">
        <v>114599.7</v>
      </c>
    </row>
    <row r="27" spans="1:7" ht="15" customHeight="1">
      <c r="A27" s="51" t="s">
        <v>131</v>
      </c>
      <c r="B27" s="25" t="s">
        <v>77</v>
      </c>
      <c r="C27" s="21" t="s">
        <v>6</v>
      </c>
      <c r="D27" s="21" t="s">
        <v>10</v>
      </c>
      <c r="E27" s="21" t="s">
        <v>49</v>
      </c>
      <c r="F27" s="21" t="s">
        <v>132</v>
      </c>
      <c r="G27" s="33">
        <v>3059.9</v>
      </c>
    </row>
    <row r="28" spans="1:7" ht="15" customHeight="1">
      <c r="A28" s="51" t="s">
        <v>133</v>
      </c>
      <c r="B28" s="25" t="s">
        <v>77</v>
      </c>
      <c r="C28" s="21" t="s">
        <v>6</v>
      </c>
      <c r="D28" s="21" t="s">
        <v>10</v>
      </c>
      <c r="E28" s="21" t="s">
        <v>49</v>
      </c>
      <c r="F28" s="21" t="s">
        <v>134</v>
      </c>
      <c r="G28" s="33">
        <v>35</v>
      </c>
    </row>
    <row r="29" spans="1:7" ht="39.75" customHeight="1">
      <c r="A29" s="19" t="s">
        <v>78</v>
      </c>
      <c r="B29" s="41" t="s">
        <v>138</v>
      </c>
      <c r="C29" s="36" t="s">
        <v>6</v>
      </c>
      <c r="D29" s="36" t="s">
        <v>11</v>
      </c>
      <c r="E29" s="21"/>
      <c r="F29" s="21"/>
      <c r="G29" s="29">
        <f>G30+G38</f>
        <v>32982.8</v>
      </c>
    </row>
    <row r="30" spans="1:7" ht="40.5" customHeight="1">
      <c r="A30" s="17" t="s">
        <v>69</v>
      </c>
      <c r="B30" s="48" t="s">
        <v>138</v>
      </c>
      <c r="C30" s="18" t="s">
        <v>6</v>
      </c>
      <c r="D30" s="18" t="s">
        <v>11</v>
      </c>
      <c r="E30" s="18" t="s">
        <v>47</v>
      </c>
      <c r="F30" s="18"/>
      <c r="G30" s="31">
        <f>G31+G34+G36</f>
        <v>9252.7</v>
      </c>
    </row>
    <row r="31" spans="1:7" ht="15" customHeight="1">
      <c r="A31" s="99" t="s">
        <v>71</v>
      </c>
      <c r="B31" s="53" t="s">
        <v>138</v>
      </c>
      <c r="C31" s="18" t="s">
        <v>6</v>
      </c>
      <c r="D31" s="18" t="s">
        <v>11</v>
      </c>
      <c r="E31" s="18" t="s">
        <v>49</v>
      </c>
      <c r="F31" s="18"/>
      <c r="G31" s="31">
        <f>G32+G33</f>
        <v>4988.2</v>
      </c>
    </row>
    <row r="32" spans="1:7" ht="35.25" customHeight="1">
      <c r="A32" s="20" t="s">
        <v>128</v>
      </c>
      <c r="B32" s="32" t="s">
        <v>138</v>
      </c>
      <c r="C32" s="21" t="s">
        <v>6</v>
      </c>
      <c r="D32" s="21" t="s">
        <v>11</v>
      </c>
      <c r="E32" s="21" t="s">
        <v>49</v>
      </c>
      <c r="F32" s="21" t="s">
        <v>129</v>
      </c>
      <c r="G32" s="33">
        <v>4660</v>
      </c>
    </row>
    <row r="33" spans="1:7" ht="14.25" customHeight="1">
      <c r="A33" s="51" t="s">
        <v>131</v>
      </c>
      <c r="B33" s="32" t="s">
        <v>138</v>
      </c>
      <c r="C33" s="21" t="s">
        <v>6</v>
      </c>
      <c r="D33" s="21" t="s">
        <v>11</v>
      </c>
      <c r="E33" s="21" t="s">
        <v>49</v>
      </c>
      <c r="F33" s="21" t="s">
        <v>132</v>
      </c>
      <c r="G33" s="33">
        <v>328.2</v>
      </c>
    </row>
    <row r="34" spans="1:7" ht="27" customHeight="1">
      <c r="A34" s="100" t="s">
        <v>114</v>
      </c>
      <c r="B34" s="53" t="s">
        <v>138</v>
      </c>
      <c r="C34" s="18" t="s">
        <v>6</v>
      </c>
      <c r="D34" s="18" t="s">
        <v>11</v>
      </c>
      <c r="E34" s="18" t="s">
        <v>115</v>
      </c>
      <c r="F34" s="21"/>
      <c r="G34" s="31">
        <f>G35</f>
        <v>2380.8</v>
      </c>
    </row>
    <row r="35" spans="1:7" ht="34.5" customHeight="1">
      <c r="A35" s="20" t="s">
        <v>128</v>
      </c>
      <c r="B35" s="32" t="s">
        <v>138</v>
      </c>
      <c r="C35" s="21" t="s">
        <v>6</v>
      </c>
      <c r="D35" s="21" t="s">
        <v>11</v>
      </c>
      <c r="E35" s="21" t="s">
        <v>115</v>
      </c>
      <c r="F35" s="21" t="s">
        <v>129</v>
      </c>
      <c r="G35" s="33">
        <v>2380.8</v>
      </c>
    </row>
    <row r="36" spans="1:7" ht="15.75" customHeight="1">
      <c r="A36" s="99" t="s">
        <v>116</v>
      </c>
      <c r="B36" s="53" t="s">
        <v>138</v>
      </c>
      <c r="C36" s="18" t="s">
        <v>6</v>
      </c>
      <c r="D36" s="18" t="s">
        <v>11</v>
      </c>
      <c r="E36" s="18" t="s">
        <v>117</v>
      </c>
      <c r="F36" s="21"/>
      <c r="G36" s="31">
        <f>G37</f>
        <v>1883.7</v>
      </c>
    </row>
    <row r="37" spans="1:7" ht="34.5" customHeight="1">
      <c r="A37" s="20" t="s">
        <v>128</v>
      </c>
      <c r="B37" s="32" t="s">
        <v>138</v>
      </c>
      <c r="C37" s="21" t="s">
        <v>6</v>
      </c>
      <c r="D37" s="21" t="s">
        <v>11</v>
      </c>
      <c r="E37" s="21" t="s">
        <v>117</v>
      </c>
      <c r="F37" s="21" t="s">
        <v>129</v>
      </c>
      <c r="G37" s="33">
        <v>1883.7</v>
      </c>
    </row>
    <row r="38" spans="1:7" ht="15.75" customHeight="1">
      <c r="A38" s="99" t="s">
        <v>135</v>
      </c>
      <c r="B38" s="48" t="s">
        <v>70</v>
      </c>
      <c r="C38" s="18" t="s">
        <v>6</v>
      </c>
      <c r="D38" s="18" t="s">
        <v>11</v>
      </c>
      <c r="E38" s="48" t="s">
        <v>44</v>
      </c>
      <c r="F38" s="18"/>
      <c r="G38" s="31">
        <f>G39</f>
        <v>23730.1</v>
      </c>
    </row>
    <row r="39" spans="1:7" ht="27.75" customHeight="1">
      <c r="A39" s="56" t="s">
        <v>139</v>
      </c>
      <c r="B39" s="53" t="s">
        <v>70</v>
      </c>
      <c r="C39" s="18" t="s">
        <v>6</v>
      </c>
      <c r="D39" s="18" t="s">
        <v>11</v>
      </c>
      <c r="E39" s="48" t="s">
        <v>140</v>
      </c>
      <c r="F39" s="18"/>
      <c r="G39" s="31">
        <f>G40</f>
        <v>23730.1</v>
      </c>
    </row>
    <row r="40" spans="1:7" ht="40.5" customHeight="1">
      <c r="A40" s="101" t="s">
        <v>141</v>
      </c>
      <c r="B40" s="53" t="s">
        <v>70</v>
      </c>
      <c r="C40" s="18" t="s">
        <v>6</v>
      </c>
      <c r="D40" s="18" t="s">
        <v>11</v>
      </c>
      <c r="E40" s="48" t="s">
        <v>142</v>
      </c>
      <c r="F40" s="21"/>
      <c r="G40" s="46">
        <f>G41+G42+G43</f>
        <v>23730.1</v>
      </c>
    </row>
    <row r="41" spans="1:7" ht="34.5" customHeight="1">
      <c r="A41" s="20" t="s">
        <v>128</v>
      </c>
      <c r="B41" s="61" t="s">
        <v>70</v>
      </c>
      <c r="C41" s="21" t="s">
        <v>6</v>
      </c>
      <c r="D41" s="21" t="s">
        <v>11</v>
      </c>
      <c r="E41" s="25" t="s">
        <v>142</v>
      </c>
      <c r="F41" s="21" t="s">
        <v>129</v>
      </c>
      <c r="G41" s="26">
        <v>22513.6</v>
      </c>
    </row>
    <row r="42" spans="1:7" ht="15" customHeight="1">
      <c r="A42" s="51" t="s">
        <v>131</v>
      </c>
      <c r="B42" s="61" t="s">
        <v>70</v>
      </c>
      <c r="C42" s="21" t="s">
        <v>6</v>
      </c>
      <c r="D42" s="21" t="s">
        <v>11</v>
      </c>
      <c r="E42" s="25" t="s">
        <v>142</v>
      </c>
      <c r="F42" s="21" t="s">
        <v>132</v>
      </c>
      <c r="G42" s="26">
        <v>1213.2</v>
      </c>
    </row>
    <row r="43" spans="1:7" ht="15" customHeight="1">
      <c r="A43" s="51" t="s">
        <v>143</v>
      </c>
      <c r="B43" s="61" t="s">
        <v>70</v>
      </c>
      <c r="C43" s="21" t="s">
        <v>6</v>
      </c>
      <c r="D43" s="21" t="s">
        <v>11</v>
      </c>
      <c r="E43" s="25" t="s">
        <v>142</v>
      </c>
      <c r="F43" s="21" t="s">
        <v>144</v>
      </c>
      <c r="G43" s="26">
        <v>3.3</v>
      </c>
    </row>
    <row r="44" spans="1:7" ht="18" customHeight="1">
      <c r="A44" s="58" t="s">
        <v>15</v>
      </c>
      <c r="B44" s="41" t="s">
        <v>77</v>
      </c>
      <c r="C44" s="36" t="s">
        <v>6</v>
      </c>
      <c r="D44" s="36" t="s">
        <v>84</v>
      </c>
      <c r="E44" s="18"/>
      <c r="F44" s="18"/>
      <c r="G44" s="45">
        <f>G45+G49+G52</f>
        <v>1803.3999999999999</v>
      </c>
    </row>
    <row r="45" spans="1:7" ht="39.75" customHeight="1">
      <c r="A45" s="100" t="s">
        <v>69</v>
      </c>
      <c r="B45" s="48" t="s">
        <v>77</v>
      </c>
      <c r="C45" s="18" t="s">
        <v>6</v>
      </c>
      <c r="D45" s="18" t="s">
        <v>84</v>
      </c>
      <c r="E45" s="18" t="s">
        <v>47</v>
      </c>
      <c r="F45" s="18"/>
      <c r="G45" s="102">
        <f>G46</f>
        <v>1400.6</v>
      </c>
    </row>
    <row r="46" spans="1:7" ht="53.25" customHeight="1">
      <c r="A46" s="100" t="s">
        <v>112</v>
      </c>
      <c r="B46" s="48" t="s">
        <v>77</v>
      </c>
      <c r="C46" s="18" t="s">
        <v>6</v>
      </c>
      <c r="D46" s="18" t="s">
        <v>84</v>
      </c>
      <c r="E46" s="18" t="s">
        <v>80</v>
      </c>
      <c r="F46" s="21"/>
      <c r="G46" s="31">
        <f>G47+G48</f>
        <v>1400.6</v>
      </c>
    </row>
    <row r="47" spans="1:7" ht="35.25" customHeight="1">
      <c r="A47" s="40" t="s">
        <v>128</v>
      </c>
      <c r="B47" s="25" t="s">
        <v>77</v>
      </c>
      <c r="C47" s="21" t="s">
        <v>6</v>
      </c>
      <c r="D47" s="21" t="s">
        <v>84</v>
      </c>
      <c r="E47" s="21" t="s">
        <v>80</v>
      </c>
      <c r="F47" s="21" t="s">
        <v>129</v>
      </c>
      <c r="G47" s="33">
        <v>1369.5</v>
      </c>
    </row>
    <row r="48" spans="1:7" ht="15" customHeight="1">
      <c r="A48" s="51" t="s">
        <v>131</v>
      </c>
      <c r="B48" s="25" t="s">
        <v>77</v>
      </c>
      <c r="C48" s="21" t="s">
        <v>6</v>
      </c>
      <c r="D48" s="21" t="s">
        <v>84</v>
      </c>
      <c r="E48" s="21" t="s">
        <v>80</v>
      </c>
      <c r="F48" s="21" t="s">
        <v>132</v>
      </c>
      <c r="G48" s="33">
        <v>31.1</v>
      </c>
    </row>
    <row r="49" spans="1:7" ht="16.5" customHeight="1">
      <c r="A49" s="99" t="s">
        <v>135</v>
      </c>
      <c r="B49" s="48" t="s">
        <v>77</v>
      </c>
      <c r="C49" s="18" t="s">
        <v>6</v>
      </c>
      <c r="D49" s="18" t="s">
        <v>84</v>
      </c>
      <c r="E49" s="48" t="s">
        <v>44</v>
      </c>
      <c r="F49" s="21"/>
      <c r="G49" s="31">
        <f>G50</f>
        <v>162.8</v>
      </c>
    </row>
    <row r="50" spans="1:7" ht="27.75" customHeight="1">
      <c r="A50" s="100" t="s">
        <v>149</v>
      </c>
      <c r="B50" s="48" t="s">
        <v>77</v>
      </c>
      <c r="C50" s="18" t="s">
        <v>6</v>
      </c>
      <c r="D50" s="18" t="s">
        <v>84</v>
      </c>
      <c r="E50" s="48" t="s">
        <v>150</v>
      </c>
      <c r="F50" s="21"/>
      <c r="G50" s="31">
        <f>G51</f>
        <v>162.8</v>
      </c>
    </row>
    <row r="51" spans="1:7" ht="15.75" customHeight="1">
      <c r="A51" s="51" t="s">
        <v>131</v>
      </c>
      <c r="B51" s="25" t="s">
        <v>77</v>
      </c>
      <c r="C51" s="21" t="s">
        <v>6</v>
      </c>
      <c r="D51" s="21" t="s">
        <v>84</v>
      </c>
      <c r="E51" s="21" t="s">
        <v>151</v>
      </c>
      <c r="F51" s="21" t="s">
        <v>132</v>
      </c>
      <c r="G51" s="33">
        <v>162.8</v>
      </c>
    </row>
    <row r="52" spans="1:7" ht="15.75" customHeight="1">
      <c r="A52" s="56" t="s">
        <v>124</v>
      </c>
      <c r="B52" s="48" t="s">
        <v>77</v>
      </c>
      <c r="C52" s="18" t="s">
        <v>6</v>
      </c>
      <c r="D52" s="18" t="s">
        <v>84</v>
      </c>
      <c r="E52" s="48" t="s">
        <v>122</v>
      </c>
      <c r="F52" s="21"/>
      <c r="G52" s="31">
        <f>G53</f>
        <v>240</v>
      </c>
    </row>
    <row r="53" spans="1:7" ht="40.5" customHeight="1">
      <c r="A53" s="42" t="s">
        <v>127</v>
      </c>
      <c r="B53" s="48" t="s">
        <v>77</v>
      </c>
      <c r="C53" s="18" t="s">
        <v>6</v>
      </c>
      <c r="D53" s="18" t="s">
        <v>84</v>
      </c>
      <c r="E53" s="48" t="s">
        <v>123</v>
      </c>
      <c r="F53" s="18"/>
      <c r="G53" s="31">
        <f>G54</f>
        <v>240</v>
      </c>
    </row>
    <row r="54" spans="1:7" ht="22.5" customHeight="1">
      <c r="A54" s="37" t="s">
        <v>152</v>
      </c>
      <c r="B54" s="25" t="s">
        <v>77</v>
      </c>
      <c r="C54" s="21" t="s">
        <v>6</v>
      </c>
      <c r="D54" s="21" t="s">
        <v>84</v>
      </c>
      <c r="E54" s="21" t="s">
        <v>123</v>
      </c>
      <c r="F54" s="21" t="s">
        <v>153</v>
      </c>
      <c r="G54" s="33">
        <v>240</v>
      </c>
    </row>
    <row r="55" spans="1:7" ht="27.75" customHeight="1">
      <c r="A55" s="90" t="s">
        <v>39</v>
      </c>
      <c r="B55" s="105"/>
      <c r="C55" s="36" t="s">
        <v>9</v>
      </c>
      <c r="D55" s="18"/>
      <c r="E55" s="18"/>
      <c r="F55" s="18"/>
      <c r="G55" s="29">
        <f>G56+G60</f>
        <v>4915.5</v>
      </c>
    </row>
    <row r="56" spans="1:7" ht="27.75" customHeight="1">
      <c r="A56" s="58" t="s">
        <v>79</v>
      </c>
      <c r="B56" s="44" t="s">
        <v>77</v>
      </c>
      <c r="C56" s="36" t="s">
        <v>9</v>
      </c>
      <c r="D56" s="36" t="s">
        <v>32</v>
      </c>
      <c r="E56" s="18"/>
      <c r="F56" s="18"/>
      <c r="G56" s="29">
        <f>G57</f>
        <v>4815.5</v>
      </c>
    </row>
    <row r="57" spans="1:7" ht="15" customHeight="1">
      <c r="A57" s="99" t="s">
        <v>135</v>
      </c>
      <c r="B57" s="53" t="s">
        <v>102</v>
      </c>
      <c r="C57" s="39" t="s">
        <v>9</v>
      </c>
      <c r="D57" s="39" t="s">
        <v>32</v>
      </c>
      <c r="E57" s="39" t="s">
        <v>44</v>
      </c>
      <c r="F57" s="21"/>
      <c r="G57" s="102">
        <f>G58</f>
        <v>4815.5</v>
      </c>
    </row>
    <row r="58" spans="1:7" ht="27" customHeight="1">
      <c r="A58" s="42" t="s">
        <v>240</v>
      </c>
      <c r="B58" s="53" t="s">
        <v>102</v>
      </c>
      <c r="C58" s="39" t="s">
        <v>9</v>
      </c>
      <c r="D58" s="39" t="s">
        <v>32</v>
      </c>
      <c r="E58" s="39" t="s">
        <v>241</v>
      </c>
      <c r="F58" s="21"/>
      <c r="G58" s="102">
        <f>G59</f>
        <v>4815.5</v>
      </c>
    </row>
    <row r="59" spans="1:7" ht="15" customHeight="1">
      <c r="A59" s="51" t="s">
        <v>131</v>
      </c>
      <c r="B59" s="32" t="s">
        <v>102</v>
      </c>
      <c r="C59" s="21" t="s">
        <v>9</v>
      </c>
      <c r="D59" s="21" t="s">
        <v>32</v>
      </c>
      <c r="E59" s="38" t="s">
        <v>241</v>
      </c>
      <c r="F59" s="21" t="s">
        <v>132</v>
      </c>
      <c r="G59" s="26">
        <v>4815.5</v>
      </c>
    </row>
    <row r="60" spans="1:7" ht="26.25" customHeight="1">
      <c r="A60" s="58" t="s">
        <v>252</v>
      </c>
      <c r="B60" s="44" t="s">
        <v>77</v>
      </c>
      <c r="C60" s="36" t="s">
        <v>9</v>
      </c>
      <c r="D60" s="36" t="s">
        <v>253</v>
      </c>
      <c r="E60" s="119"/>
      <c r="F60" s="36"/>
      <c r="G60" s="45">
        <f>G61</f>
        <v>100</v>
      </c>
    </row>
    <row r="61" spans="1:7" ht="15" customHeight="1">
      <c r="A61" s="100" t="s">
        <v>135</v>
      </c>
      <c r="B61" s="48" t="s">
        <v>77</v>
      </c>
      <c r="C61" s="18" t="s">
        <v>9</v>
      </c>
      <c r="D61" s="18" t="s">
        <v>253</v>
      </c>
      <c r="E61" s="48" t="s">
        <v>44</v>
      </c>
      <c r="F61" s="18"/>
      <c r="G61" s="31">
        <f>G62</f>
        <v>100</v>
      </c>
    </row>
    <row r="62" spans="1:7" ht="42" customHeight="1">
      <c r="A62" s="150" t="s">
        <v>324</v>
      </c>
      <c r="B62" s="53" t="s">
        <v>77</v>
      </c>
      <c r="C62" s="18" t="s">
        <v>9</v>
      </c>
      <c r="D62" s="18" t="s">
        <v>253</v>
      </c>
      <c r="E62" s="39" t="s">
        <v>254</v>
      </c>
      <c r="F62" s="21"/>
      <c r="G62" s="31">
        <f>G63</f>
        <v>100</v>
      </c>
    </row>
    <row r="63" spans="1:7" ht="15" customHeight="1">
      <c r="A63" s="42" t="s">
        <v>255</v>
      </c>
      <c r="B63" s="53" t="s">
        <v>77</v>
      </c>
      <c r="C63" s="18" t="s">
        <v>9</v>
      </c>
      <c r="D63" s="18" t="s">
        <v>253</v>
      </c>
      <c r="E63" s="39" t="s">
        <v>256</v>
      </c>
      <c r="F63" s="21"/>
      <c r="G63" s="31">
        <f>G64</f>
        <v>100</v>
      </c>
    </row>
    <row r="64" spans="1:7" ht="15" customHeight="1">
      <c r="A64" s="51" t="s">
        <v>131</v>
      </c>
      <c r="B64" s="32" t="s">
        <v>77</v>
      </c>
      <c r="C64" s="21" t="s">
        <v>9</v>
      </c>
      <c r="D64" s="21" t="s">
        <v>253</v>
      </c>
      <c r="E64" s="38" t="s">
        <v>256</v>
      </c>
      <c r="F64" s="21" t="s">
        <v>132</v>
      </c>
      <c r="G64" s="33">
        <v>100</v>
      </c>
    </row>
    <row r="65" spans="1:7" ht="17.25" customHeight="1">
      <c r="A65" s="90" t="s">
        <v>18</v>
      </c>
      <c r="B65" s="105"/>
      <c r="C65" s="36" t="s">
        <v>10</v>
      </c>
      <c r="D65" s="18"/>
      <c r="E65" s="18"/>
      <c r="F65" s="18"/>
      <c r="G65" s="29">
        <f>G66+G70+G89</f>
        <v>269007.9</v>
      </c>
    </row>
    <row r="66" spans="1:7" ht="17.25" customHeight="1">
      <c r="A66" s="57" t="s">
        <v>118</v>
      </c>
      <c r="B66" s="59" t="s">
        <v>102</v>
      </c>
      <c r="C66" s="36" t="s">
        <v>10</v>
      </c>
      <c r="D66" s="36" t="s">
        <v>19</v>
      </c>
      <c r="E66" s="18"/>
      <c r="F66" s="21"/>
      <c r="G66" s="29">
        <f>G67</f>
        <v>4933.1</v>
      </c>
    </row>
    <row r="67" spans="1:7" ht="17.25" customHeight="1">
      <c r="A67" s="99" t="s">
        <v>135</v>
      </c>
      <c r="B67" s="53" t="s">
        <v>102</v>
      </c>
      <c r="C67" s="39" t="s">
        <v>10</v>
      </c>
      <c r="D67" s="39" t="s">
        <v>19</v>
      </c>
      <c r="E67" s="39" t="s">
        <v>44</v>
      </c>
      <c r="F67" s="34"/>
      <c r="G67" s="102">
        <f>G68</f>
        <v>4933.1</v>
      </c>
    </row>
    <row r="68" spans="1:7" ht="26.25" customHeight="1">
      <c r="A68" s="42" t="s">
        <v>242</v>
      </c>
      <c r="B68" s="53" t="s">
        <v>102</v>
      </c>
      <c r="C68" s="39" t="s">
        <v>10</v>
      </c>
      <c r="D68" s="39" t="s">
        <v>19</v>
      </c>
      <c r="E68" s="39" t="s">
        <v>243</v>
      </c>
      <c r="F68" s="34"/>
      <c r="G68" s="102">
        <f>G69</f>
        <v>4933.1</v>
      </c>
    </row>
    <row r="69" spans="1:7" ht="22.5" customHeight="1">
      <c r="A69" s="51" t="s">
        <v>154</v>
      </c>
      <c r="B69" s="32" t="s">
        <v>102</v>
      </c>
      <c r="C69" s="21" t="s">
        <v>10</v>
      </c>
      <c r="D69" s="21" t="s">
        <v>19</v>
      </c>
      <c r="E69" s="38" t="s">
        <v>243</v>
      </c>
      <c r="F69" s="21" t="s">
        <v>155</v>
      </c>
      <c r="G69" s="26">
        <v>4933.1</v>
      </c>
    </row>
    <row r="70" spans="1:7" ht="16.5" customHeight="1">
      <c r="A70" s="58" t="s">
        <v>121</v>
      </c>
      <c r="B70" s="59" t="s">
        <v>102</v>
      </c>
      <c r="C70" s="36" t="s">
        <v>10</v>
      </c>
      <c r="D70" s="36" t="s">
        <v>32</v>
      </c>
      <c r="E70" s="18"/>
      <c r="F70" s="18"/>
      <c r="G70" s="29">
        <f>G71+G84</f>
        <v>219754</v>
      </c>
    </row>
    <row r="71" spans="1:8" ht="16.5" customHeight="1">
      <c r="A71" s="99" t="s">
        <v>156</v>
      </c>
      <c r="B71" s="48" t="s">
        <v>102</v>
      </c>
      <c r="C71" s="18" t="s">
        <v>10</v>
      </c>
      <c r="D71" s="18" t="s">
        <v>32</v>
      </c>
      <c r="E71" s="18" t="s">
        <v>157</v>
      </c>
      <c r="F71" s="21"/>
      <c r="G71" s="46">
        <f>G72+G78</f>
        <v>161585.5</v>
      </c>
      <c r="H71" s="5"/>
    </row>
    <row r="72" spans="1:8" ht="41.25" customHeight="1">
      <c r="A72" s="56" t="s">
        <v>158</v>
      </c>
      <c r="B72" s="48" t="s">
        <v>102</v>
      </c>
      <c r="C72" s="18" t="s">
        <v>10</v>
      </c>
      <c r="D72" s="18" t="s">
        <v>32</v>
      </c>
      <c r="E72" s="18" t="s">
        <v>159</v>
      </c>
      <c r="F72" s="21"/>
      <c r="G72" s="46">
        <f>G73</f>
        <v>87094.4</v>
      </c>
      <c r="H72" s="153"/>
    </row>
    <row r="73" spans="1:7" ht="27.75" customHeight="1">
      <c r="A73" s="56" t="s">
        <v>160</v>
      </c>
      <c r="B73" s="48" t="s">
        <v>102</v>
      </c>
      <c r="C73" s="18" t="s">
        <v>10</v>
      </c>
      <c r="D73" s="18" t="s">
        <v>32</v>
      </c>
      <c r="E73" s="18" t="s">
        <v>161</v>
      </c>
      <c r="F73" s="21"/>
      <c r="G73" s="46">
        <f>G74</f>
        <v>87094.4</v>
      </c>
    </row>
    <row r="74" spans="1:7" ht="23.25" customHeight="1">
      <c r="A74" s="51" t="s">
        <v>154</v>
      </c>
      <c r="B74" s="25" t="s">
        <v>102</v>
      </c>
      <c r="C74" s="21" t="s">
        <v>10</v>
      </c>
      <c r="D74" s="21" t="s">
        <v>32</v>
      </c>
      <c r="E74" s="21" t="s">
        <v>161</v>
      </c>
      <c r="F74" s="21" t="s">
        <v>155</v>
      </c>
      <c r="G74" s="26">
        <f>G76+G77</f>
        <v>87094.4</v>
      </c>
    </row>
    <row r="75" spans="1:7" ht="13.5" customHeight="1">
      <c r="A75" s="64" t="s">
        <v>5</v>
      </c>
      <c r="B75" s="53"/>
      <c r="C75" s="39"/>
      <c r="D75" s="39"/>
      <c r="E75" s="39"/>
      <c r="F75" s="21"/>
      <c r="G75" s="26"/>
    </row>
    <row r="76" spans="1:7" ht="15.75" customHeight="1">
      <c r="A76" s="51" t="s">
        <v>64</v>
      </c>
      <c r="B76" s="25" t="s">
        <v>102</v>
      </c>
      <c r="C76" s="21" t="s">
        <v>10</v>
      </c>
      <c r="D76" s="21" t="s">
        <v>32</v>
      </c>
      <c r="E76" s="21" t="s">
        <v>161</v>
      </c>
      <c r="F76" s="21" t="s">
        <v>155</v>
      </c>
      <c r="G76" s="26">
        <v>84481.5</v>
      </c>
    </row>
    <row r="77" spans="1:7" ht="15.75" customHeight="1">
      <c r="A77" s="51" t="s">
        <v>40</v>
      </c>
      <c r="B77" s="25" t="s">
        <v>102</v>
      </c>
      <c r="C77" s="21" t="s">
        <v>10</v>
      </c>
      <c r="D77" s="21" t="s">
        <v>32</v>
      </c>
      <c r="E77" s="21" t="s">
        <v>162</v>
      </c>
      <c r="F77" s="21" t="s">
        <v>155</v>
      </c>
      <c r="G77" s="26">
        <v>2612.9</v>
      </c>
    </row>
    <row r="78" spans="1:7" ht="26.25" customHeight="1">
      <c r="A78" s="56" t="s">
        <v>163</v>
      </c>
      <c r="B78" s="48" t="s">
        <v>102</v>
      </c>
      <c r="C78" s="18" t="s">
        <v>10</v>
      </c>
      <c r="D78" s="18" t="s">
        <v>32</v>
      </c>
      <c r="E78" s="18" t="s">
        <v>164</v>
      </c>
      <c r="F78" s="21"/>
      <c r="G78" s="23">
        <f>G79</f>
        <v>74491.1</v>
      </c>
    </row>
    <row r="79" spans="1:7" ht="27" customHeight="1">
      <c r="A79" s="56" t="s">
        <v>313</v>
      </c>
      <c r="B79" s="48" t="s">
        <v>102</v>
      </c>
      <c r="C79" s="18" t="s">
        <v>10</v>
      </c>
      <c r="D79" s="18" t="s">
        <v>32</v>
      </c>
      <c r="E79" s="18" t="s">
        <v>165</v>
      </c>
      <c r="F79" s="21"/>
      <c r="G79" s="23">
        <f>G80</f>
        <v>74491.1</v>
      </c>
    </row>
    <row r="80" spans="1:7" ht="23.25" customHeight="1">
      <c r="A80" s="51" t="s">
        <v>154</v>
      </c>
      <c r="B80" s="25" t="s">
        <v>102</v>
      </c>
      <c r="C80" s="21" t="s">
        <v>10</v>
      </c>
      <c r="D80" s="21" t="s">
        <v>32</v>
      </c>
      <c r="E80" s="21" t="s">
        <v>165</v>
      </c>
      <c r="F80" s="21" t="s">
        <v>155</v>
      </c>
      <c r="G80" s="26">
        <f>G82+G83</f>
        <v>74491.1</v>
      </c>
    </row>
    <row r="81" spans="1:7" ht="15.75" customHeight="1">
      <c r="A81" s="64" t="s">
        <v>5</v>
      </c>
      <c r="B81" s="53"/>
      <c r="C81" s="39"/>
      <c r="D81" s="39"/>
      <c r="E81" s="39"/>
      <c r="F81" s="21"/>
      <c r="G81" s="26"/>
    </row>
    <row r="82" spans="1:7" ht="15.75" customHeight="1">
      <c r="A82" s="51" t="s">
        <v>64</v>
      </c>
      <c r="B82" s="25" t="s">
        <v>102</v>
      </c>
      <c r="C82" s="21" t="s">
        <v>10</v>
      </c>
      <c r="D82" s="21" t="s">
        <v>32</v>
      </c>
      <c r="E82" s="21" t="s">
        <v>165</v>
      </c>
      <c r="F82" s="21" t="s">
        <v>155</v>
      </c>
      <c r="G82" s="151">
        <f>49500+24246.1</f>
        <v>73746.1</v>
      </c>
    </row>
    <row r="83" spans="1:7" ht="15.75" customHeight="1">
      <c r="A83" s="51" t="s">
        <v>40</v>
      </c>
      <c r="B83" s="25" t="s">
        <v>102</v>
      </c>
      <c r="C83" s="21" t="s">
        <v>10</v>
      </c>
      <c r="D83" s="21" t="s">
        <v>32</v>
      </c>
      <c r="E83" s="21" t="s">
        <v>250</v>
      </c>
      <c r="F83" s="21" t="s">
        <v>155</v>
      </c>
      <c r="G83" s="151">
        <f>500+245</f>
        <v>745</v>
      </c>
    </row>
    <row r="84" spans="1:7" ht="16.5" customHeight="1">
      <c r="A84" s="99" t="s">
        <v>135</v>
      </c>
      <c r="B84" s="53" t="s">
        <v>102</v>
      </c>
      <c r="C84" s="39" t="s">
        <v>10</v>
      </c>
      <c r="D84" s="39" t="s">
        <v>32</v>
      </c>
      <c r="E84" s="39" t="s">
        <v>44</v>
      </c>
      <c r="F84" s="34"/>
      <c r="G84" s="31">
        <f>G85+G87</f>
        <v>58168.5</v>
      </c>
    </row>
    <row r="85" spans="1:7" ht="27.75" customHeight="1">
      <c r="A85" s="42" t="s">
        <v>136</v>
      </c>
      <c r="B85" s="53" t="s">
        <v>102</v>
      </c>
      <c r="C85" s="39" t="s">
        <v>10</v>
      </c>
      <c r="D85" s="39" t="s">
        <v>32</v>
      </c>
      <c r="E85" s="39" t="s">
        <v>137</v>
      </c>
      <c r="F85" s="34"/>
      <c r="G85" s="31">
        <f>G86</f>
        <v>47311</v>
      </c>
    </row>
    <row r="86" spans="1:7" ht="15" customHeight="1">
      <c r="A86" s="51" t="s">
        <v>131</v>
      </c>
      <c r="B86" s="32" t="s">
        <v>102</v>
      </c>
      <c r="C86" s="21" t="s">
        <v>10</v>
      </c>
      <c r="D86" s="21" t="s">
        <v>32</v>
      </c>
      <c r="E86" s="38" t="s">
        <v>137</v>
      </c>
      <c r="F86" s="21" t="s">
        <v>132</v>
      </c>
      <c r="G86" s="33">
        <v>47311</v>
      </c>
    </row>
    <row r="87" spans="1:7" ht="26.25" customHeight="1">
      <c r="A87" s="42" t="s">
        <v>242</v>
      </c>
      <c r="B87" s="53" t="s">
        <v>102</v>
      </c>
      <c r="C87" s="39" t="s">
        <v>10</v>
      </c>
      <c r="D87" s="39" t="s">
        <v>32</v>
      </c>
      <c r="E87" s="39" t="s">
        <v>243</v>
      </c>
      <c r="F87" s="34"/>
      <c r="G87" s="31">
        <f>G88</f>
        <v>10857.5</v>
      </c>
    </row>
    <row r="88" spans="1:7" ht="24.75" customHeight="1">
      <c r="A88" s="51" t="s">
        <v>154</v>
      </c>
      <c r="B88" s="32" t="s">
        <v>102</v>
      </c>
      <c r="C88" s="21" t="s">
        <v>10</v>
      </c>
      <c r="D88" s="21" t="s">
        <v>32</v>
      </c>
      <c r="E88" s="38" t="s">
        <v>243</v>
      </c>
      <c r="F88" s="21" t="s">
        <v>155</v>
      </c>
      <c r="G88" s="33">
        <v>10857.5</v>
      </c>
    </row>
    <row r="89" spans="1:7" ht="16.5" customHeight="1">
      <c r="A89" s="58" t="s">
        <v>20</v>
      </c>
      <c r="B89" s="59" t="s">
        <v>102</v>
      </c>
      <c r="C89" s="36" t="s">
        <v>10</v>
      </c>
      <c r="D89" s="36" t="s">
        <v>13</v>
      </c>
      <c r="E89" s="21"/>
      <c r="F89" s="21"/>
      <c r="G89" s="29">
        <f>G90+G98+G105</f>
        <v>44320.8</v>
      </c>
    </row>
    <row r="90" spans="1:7" ht="39.75" customHeight="1">
      <c r="A90" s="17" t="s">
        <v>69</v>
      </c>
      <c r="B90" s="53" t="s">
        <v>102</v>
      </c>
      <c r="C90" s="18" t="s">
        <v>10</v>
      </c>
      <c r="D90" s="18" t="s">
        <v>13</v>
      </c>
      <c r="E90" s="18" t="s">
        <v>47</v>
      </c>
      <c r="F90" s="18"/>
      <c r="G90" s="31">
        <f>G91+G95</f>
        <v>42639.9</v>
      </c>
    </row>
    <row r="91" spans="1:7" ht="15" customHeight="1">
      <c r="A91" s="99" t="s">
        <v>111</v>
      </c>
      <c r="B91" s="53" t="s">
        <v>102</v>
      </c>
      <c r="C91" s="18" t="s">
        <v>10</v>
      </c>
      <c r="D91" s="18" t="s">
        <v>13</v>
      </c>
      <c r="E91" s="18" t="s">
        <v>49</v>
      </c>
      <c r="F91" s="18"/>
      <c r="G91" s="31">
        <f>G92+G93+G94</f>
        <v>41140.9</v>
      </c>
    </row>
    <row r="92" spans="1:7" ht="35.25" customHeight="1">
      <c r="A92" s="20" t="s">
        <v>128</v>
      </c>
      <c r="B92" s="32" t="s">
        <v>102</v>
      </c>
      <c r="C92" s="21" t="s">
        <v>10</v>
      </c>
      <c r="D92" s="21" t="s">
        <v>13</v>
      </c>
      <c r="E92" s="21" t="s">
        <v>49</v>
      </c>
      <c r="F92" s="21" t="s">
        <v>129</v>
      </c>
      <c r="G92" s="33">
        <v>40401.5</v>
      </c>
    </row>
    <row r="93" spans="1:7" ht="15.75" customHeight="1">
      <c r="A93" s="51" t="s">
        <v>131</v>
      </c>
      <c r="B93" s="32" t="s">
        <v>102</v>
      </c>
      <c r="C93" s="21" t="s">
        <v>10</v>
      </c>
      <c r="D93" s="21" t="s">
        <v>13</v>
      </c>
      <c r="E93" s="21" t="s">
        <v>49</v>
      </c>
      <c r="F93" s="21" t="s">
        <v>132</v>
      </c>
      <c r="G93" s="33">
        <v>724.4</v>
      </c>
    </row>
    <row r="94" spans="1:7" ht="15.75" customHeight="1">
      <c r="A94" s="51" t="s">
        <v>143</v>
      </c>
      <c r="B94" s="32" t="s">
        <v>102</v>
      </c>
      <c r="C94" s="21" t="s">
        <v>10</v>
      </c>
      <c r="D94" s="21" t="s">
        <v>13</v>
      </c>
      <c r="E94" s="21" t="s">
        <v>49</v>
      </c>
      <c r="F94" s="21" t="s">
        <v>144</v>
      </c>
      <c r="G94" s="33">
        <v>15</v>
      </c>
    </row>
    <row r="95" spans="1:7" ht="51.75" customHeight="1">
      <c r="A95" s="17" t="s">
        <v>234</v>
      </c>
      <c r="B95" s="60" t="s">
        <v>77</v>
      </c>
      <c r="C95" s="18" t="s">
        <v>10</v>
      </c>
      <c r="D95" s="18" t="s">
        <v>104</v>
      </c>
      <c r="E95" s="18" t="s">
        <v>105</v>
      </c>
      <c r="F95" s="18"/>
      <c r="G95" s="102">
        <f>G96+G97</f>
        <v>1499</v>
      </c>
    </row>
    <row r="96" spans="1:7" ht="35.25" customHeight="1">
      <c r="A96" s="40" t="s">
        <v>128</v>
      </c>
      <c r="B96" s="61" t="s">
        <v>77</v>
      </c>
      <c r="C96" s="21" t="s">
        <v>10</v>
      </c>
      <c r="D96" s="21" t="s">
        <v>13</v>
      </c>
      <c r="E96" s="21" t="s">
        <v>105</v>
      </c>
      <c r="F96" s="21" t="s">
        <v>129</v>
      </c>
      <c r="G96" s="26">
        <v>1407</v>
      </c>
    </row>
    <row r="97" spans="1:7" ht="15" customHeight="1">
      <c r="A97" s="51" t="s">
        <v>131</v>
      </c>
      <c r="B97" s="61" t="s">
        <v>77</v>
      </c>
      <c r="C97" s="21" t="s">
        <v>10</v>
      </c>
      <c r="D97" s="21" t="s">
        <v>13</v>
      </c>
      <c r="E97" s="21" t="s">
        <v>105</v>
      </c>
      <c r="F97" s="21" t="s">
        <v>132</v>
      </c>
      <c r="G97" s="26">
        <v>92</v>
      </c>
    </row>
    <row r="98" spans="1:7" ht="18" customHeight="1">
      <c r="A98" s="99" t="s">
        <v>156</v>
      </c>
      <c r="B98" s="48" t="s">
        <v>77</v>
      </c>
      <c r="C98" s="18" t="s">
        <v>10</v>
      </c>
      <c r="D98" s="18" t="s">
        <v>13</v>
      </c>
      <c r="E98" s="18" t="s">
        <v>157</v>
      </c>
      <c r="F98" s="18"/>
      <c r="G98" s="31">
        <f>G99</f>
        <v>580.9</v>
      </c>
    </row>
    <row r="99" spans="1:7" ht="39.75" customHeight="1">
      <c r="A99" s="100" t="s">
        <v>166</v>
      </c>
      <c r="B99" s="48" t="s">
        <v>77</v>
      </c>
      <c r="C99" s="18" t="s">
        <v>10</v>
      </c>
      <c r="D99" s="18" t="s">
        <v>13</v>
      </c>
      <c r="E99" s="18" t="s">
        <v>167</v>
      </c>
      <c r="F99" s="18"/>
      <c r="G99" s="31">
        <f>G100</f>
        <v>580.9</v>
      </c>
    </row>
    <row r="100" spans="1:7" ht="16.5" customHeight="1">
      <c r="A100" s="99" t="s">
        <v>168</v>
      </c>
      <c r="B100" s="48" t="s">
        <v>77</v>
      </c>
      <c r="C100" s="18" t="s">
        <v>10</v>
      </c>
      <c r="D100" s="18" t="s">
        <v>13</v>
      </c>
      <c r="E100" s="18" t="s">
        <v>169</v>
      </c>
      <c r="F100" s="18"/>
      <c r="G100" s="31">
        <f>G101</f>
        <v>580.9</v>
      </c>
    </row>
    <row r="101" spans="1:7" ht="16.5" customHeight="1">
      <c r="A101" s="51" t="s">
        <v>131</v>
      </c>
      <c r="B101" s="25" t="s">
        <v>77</v>
      </c>
      <c r="C101" s="21" t="s">
        <v>10</v>
      </c>
      <c r="D101" s="21" t="s">
        <v>13</v>
      </c>
      <c r="E101" s="21" t="s">
        <v>169</v>
      </c>
      <c r="F101" s="21" t="s">
        <v>132</v>
      </c>
      <c r="G101" s="33">
        <f>G103+G104</f>
        <v>580.9</v>
      </c>
    </row>
    <row r="102" spans="1:7" ht="13.5" customHeight="1">
      <c r="A102" s="64" t="s">
        <v>5</v>
      </c>
      <c r="B102" s="25"/>
      <c r="C102" s="18"/>
      <c r="D102" s="18"/>
      <c r="E102" s="18"/>
      <c r="F102" s="18"/>
      <c r="G102" s="33"/>
    </row>
    <row r="103" spans="1:7" ht="16.5" customHeight="1">
      <c r="A103" s="51" t="s">
        <v>64</v>
      </c>
      <c r="B103" s="25" t="s">
        <v>77</v>
      </c>
      <c r="C103" s="21" t="s">
        <v>10</v>
      </c>
      <c r="D103" s="21" t="s">
        <v>13</v>
      </c>
      <c r="E103" s="21" t="s">
        <v>169</v>
      </c>
      <c r="F103" s="21" t="s">
        <v>132</v>
      </c>
      <c r="G103" s="33">
        <v>575.1</v>
      </c>
    </row>
    <row r="104" spans="1:7" ht="16.5" customHeight="1">
      <c r="A104" s="51" t="s">
        <v>40</v>
      </c>
      <c r="B104" s="25" t="s">
        <v>77</v>
      </c>
      <c r="C104" s="21" t="s">
        <v>10</v>
      </c>
      <c r="D104" s="21" t="s">
        <v>13</v>
      </c>
      <c r="E104" s="21" t="s">
        <v>248</v>
      </c>
      <c r="F104" s="21" t="s">
        <v>132</v>
      </c>
      <c r="G104" s="33">
        <f>3.7+2.1</f>
        <v>5.800000000000001</v>
      </c>
    </row>
    <row r="105" spans="1:7" ht="17.25" customHeight="1">
      <c r="A105" s="99" t="s">
        <v>135</v>
      </c>
      <c r="B105" s="48" t="s">
        <v>77</v>
      </c>
      <c r="C105" s="18" t="s">
        <v>10</v>
      </c>
      <c r="D105" s="18" t="s">
        <v>13</v>
      </c>
      <c r="E105" s="48" t="s">
        <v>44</v>
      </c>
      <c r="F105" s="21"/>
      <c r="G105" s="31">
        <f>G106</f>
        <v>1100</v>
      </c>
    </row>
    <row r="106" spans="1:7" ht="39.75" customHeight="1">
      <c r="A106" s="100" t="s">
        <v>170</v>
      </c>
      <c r="B106" s="53" t="s">
        <v>77</v>
      </c>
      <c r="C106" s="39" t="s">
        <v>55</v>
      </c>
      <c r="D106" s="39" t="s">
        <v>13</v>
      </c>
      <c r="E106" s="48" t="s">
        <v>171</v>
      </c>
      <c r="F106" s="21"/>
      <c r="G106" s="31">
        <f>G107+G108</f>
        <v>1100</v>
      </c>
    </row>
    <row r="107" spans="1:7" ht="15.75" customHeight="1">
      <c r="A107" s="51" t="s">
        <v>131</v>
      </c>
      <c r="B107" s="32" t="s">
        <v>77</v>
      </c>
      <c r="C107" s="120" t="s">
        <v>55</v>
      </c>
      <c r="D107" s="120" t="s">
        <v>13</v>
      </c>
      <c r="E107" s="120" t="s">
        <v>171</v>
      </c>
      <c r="F107" s="21" t="s">
        <v>132</v>
      </c>
      <c r="G107" s="33">
        <v>200</v>
      </c>
    </row>
    <row r="108" spans="1:7" s="62" customFormat="1" ht="15.75" customHeight="1">
      <c r="A108" s="51" t="s">
        <v>143</v>
      </c>
      <c r="B108" s="131" t="s">
        <v>77</v>
      </c>
      <c r="C108" s="132" t="s">
        <v>55</v>
      </c>
      <c r="D108" s="132" t="s">
        <v>13</v>
      </c>
      <c r="E108" s="132" t="s">
        <v>171</v>
      </c>
      <c r="F108" s="75" t="s">
        <v>144</v>
      </c>
      <c r="G108" s="76">
        <v>900</v>
      </c>
    </row>
    <row r="109" spans="1:7" ht="16.5" customHeight="1">
      <c r="A109" s="58" t="s">
        <v>23</v>
      </c>
      <c r="B109" s="48"/>
      <c r="C109" s="36" t="s">
        <v>24</v>
      </c>
      <c r="D109" s="38"/>
      <c r="E109" s="21"/>
      <c r="F109" s="21"/>
      <c r="G109" s="29">
        <f>G110+G123+G145+G149</f>
        <v>685076.1000000001</v>
      </c>
    </row>
    <row r="110" spans="1:7" ht="15.75" customHeight="1">
      <c r="A110" s="58" t="s">
        <v>25</v>
      </c>
      <c r="B110" s="63" t="s">
        <v>102</v>
      </c>
      <c r="C110" s="36" t="s">
        <v>24</v>
      </c>
      <c r="D110" s="36" t="s">
        <v>6</v>
      </c>
      <c r="E110" s="18"/>
      <c r="F110" s="18"/>
      <c r="G110" s="29">
        <f>G111</f>
        <v>297270.7</v>
      </c>
    </row>
    <row r="111" spans="1:7" ht="16.5" customHeight="1">
      <c r="A111" s="99" t="s">
        <v>156</v>
      </c>
      <c r="B111" s="48" t="s">
        <v>102</v>
      </c>
      <c r="C111" s="18" t="s">
        <v>24</v>
      </c>
      <c r="D111" s="18" t="s">
        <v>6</v>
      </c>
      <c r="E111" s="18" t="s">
        <v>157</v>
      </c>
      <c r="F111" s="21"/>
      <c r="G111" s="31">
        <f>G112</f>
        <v>297270.7</v>
      </c>
    </row>
    <row r="112" spans="1:7" ht="40.5" customHeight="1">
      <c r="A112" s="56" t="s">
        <v>158</v>
      </c>
      <c r="B112" s="48" t="s">
        <v>102</v>
      </c>
      <c r="C112" s="18" t="s">
        <v>24</v>
      </c>
      <c r="D112" s="18" t="s">
        <v>6</v>
      </c>
      <c r="E112" s="18" t="s">
        <v>159</v>
      </c>
      <c r="F112" s="21"/>
      <c r="G112" s="31">
        <f>G113+G118</f>
        <v>297270.7</v>
      </c>
    </row>
    <row r="113" spans="1:7" ht="40.5" customHeight="1">
      <c r="A113" s="56" t="s">
        <v>175</v>
      </c>
      <c r="B113" s="48" t="s">
        <v>102</v>
      </c>
      <c r="C113" s="18" t="s">
        <v>24</v>
      </c>
      <c r="D113" s="18" t="s">
        <v>6</v>
      </c>
      <c r="E113" s="18" t="s">
        <v>176</v>
      </c>
      <c r="F113" s="21"/>
      <c r="G113" s="31">
        <f>G114</f>
        <v>291871.60000000003</v>
      </c>
    </row>
    <row r="114" spans="1:7" ht="24.75" customHeight="1">
      <c r="A114" s="51" t="s">
        <v>154</v>
      </c>
      <c r="B114" s="25" t="s">
        <v>102</v>
      </c>
      <c r="C114" s="21" t="s">
        <v>24</v>
      </c>
      <c r="D114" s="21" t="s">
        <v>6</v>
      </c>
      <c r="E114" s="21" t="s">
        <v>176</v>
      </c>
      <c r="F114" s="21" t="s">
        <v>155</v>
      </c>
      <c r="G114" s="33">
        <f>G116+G117</f>
        <v>291871.60000000003</v>
      </c>
    </row>
    <row r="115" spans="1:7" ht="14.25" customHeight="1">
      <c r="A115" s="64" t="s">
        <v>5</v>
      </c>
      <c r="B115" s="53"/>
      <c r="C115" s="39"/>
      <c r="D115" s="39"/>
      <c r="E115" s="39"/>
      <c r="F115" s="21"/>
      <c r="G115" s="33"/>
    </row>
    <row r="116" spans="1:7" ht="15.75" customHeight="1">
      <c r="A116" s="51" t="s">
        <v>64</v>
      </c>
      <c r="B116" s="25" t="s">
        <v>102</v>
      </c>
      <c r="C116" s="21" t="s">
        <v>24</v>
      </c>
      <c r="D116" s="21" t="s">
        <v>6</v>
      </c>
      <c r="E116" s="21" t="s">
        <v>176</v>
      </c>
      <c r="F116" s="21" t="s">
        <v>155</v>
      </c>
      <c r="G116" s="152">
        <f>400000+15871-131323-1432.6</f>
        <v>283115.4</v>
      </c>
    </row>
    <row r="117" spans="1:7" ht="15" customHeight="1">
      <c r="A117" s="51" t="s">
        <v>40</v>
      </c>
      <c r="B117" s="25" t="s">
        <v>102</v>
      </c>
      <c r="C117" s="21" t="s">
        <v>24</v>
      </c>
      <c r="D117" s="21" t="s">
        <v>6</v>
      </c>
      <c r="E117" s="21" t="s">
        <v>177</v>
      </c>
      <c r="F117" s="21" t="s">
        <v>155</v>
      </c>
      <c r="G117" s="152">
        <f>12371.2+490.9-991.5-3070-44.4</f>
        <v>8756.2</v>
      </c>
    </row>
    <row r="118" spans="1:7" ht="38.25" customHeight="1">
      <c r="A118" s="56" t="s">
        <v>178</v>
      </c>
      <c r="B118" s="48" t="s">
        <v>102</v>
      </c>
      <c r="C118" s="18" t="s">
        <v>24</v>
      </c>
      <c r="D118" s="18" t="s">
        <v>6</v>
      </c>
      <c r="E118" s="18" t="s">
        <v>179</v>
      </c>
      <c r="F118" s="21"/>
      <c r="G118" s="31">
        <f>G119</f>
        <v>5399.1</v>
      </c>
    </row>
    <row r="119" spans="1:7" ht="16.5" customHeight="1">
      <c r="A119" s="51" t="s">
        <v>131</v>
      </c>
      <c r="B119" s="25" t="s">
        <v>102</v>
      </c>
      <c r="C119" s="21" t="s">
        <v>24</v>
      </c>
      <c r="D119" s="21" t="s">
        <v>6</v>
      </c>
      <c r="E119" s="21" t="s">
        <v>179</v>
      </c>
      <c r="F119" s="21" t="s">
        <v>132</v>
      </c>
      <c r="G119" s="33">
        <f>G121+G122</f>
        <v>5399.1</v>
      </c>
    </row>
    <row r="120" spans="1:7" ht="14.25" customHeight="1">
      <c r="A120" s="64" t="s">
        <v>5</v>
      </c>
      <c r="B120" s="32"/>
      <c r="C120" s="38"/>
      <c r="D120" s="38"/>
      <c r="E120" s="21"/>
      <c r="F120" s="21"/>
      <c r="G120" s="33"/>
    </row>
    <row r="121" spans="1:7" ht="14.25" customHeight="1">
      <c r="A121" s="51" t="s">
        <v>64</v>
      </c>
      <c r="B121" s="25" t="s">
        <v>102</v>
      </c>
      <c r="C121" s="21" t="s">
        <v>24</v>
      </c>
      <c r="D121" s="21" t="s">
        <v>6</v>
      </c>
      <c r="E121" s="21" t="s">
        <v>179</v>
      </c>
      <c r="F121" s="21" t="s">
        <v>132</v>
      </c>
      <c r="G121" s="33">
        <v>5237.1</v>
      </c>
    </row>
    <row r="122" spans="1:7" ht="14.25" customHeight="1">
      <c r="A122" s="51" t="s">
        <v>40</v>
      </c>
      <c r="B122" s="25" t="s">
        <v>102</v>
      </c>
      <c r="C122" s="21" t="s">
        <v>24</v>
      </c>
      <c r="D122" s="21" t="s">
        <v>6</v>
      </c>
      <c r="E122" s="21" t="s">
        <v>180</v>
      </c>
      <c r="F122" s="21" t="s">
        <v>132</v>
      </c>
      <c r="G122" s="33">
        <v>162</v>
      </c>
    </row>
    <row r="123" spans="1:7" ht="17.25" customHeight="1">
      <c r="A123" s="58" t="s">
        <v>26</v>
      </c>
      <c r="B123" s="59" t="s">
        <v>102</v>
      </c>
      <c r="C123" s="36" t="s">
        <v>24</v>
      </c>
      <c r="D123" s="36" t="s">
        <v>7</v>
      </c>
      <c r="E123" s="34"/>
      <c r="F123" s="34"/>
      <c r="G123" s="29">
        <f>G124+G129+G140</f>
        <v>168442.6</v>
      </c>
    </row>
    <row r="124" spans="1:7" ht="16.5" customHeight="1">
      <c r="A124" s="49" t="s">
        <v>90</v>
      </c>
      <c r="B124" s="53" t="s">
        <v>102</v>
      </c>
      <c r="C124" s="18" t="s">
        <v>24</v>
      </c>
      <c r="D124" s="18" t="s">
        <v>7</v>
      </c>
      <c r="E124" s="18" t="s">
        <v>92</v>
      </c>
      <c r="F124" s="34"/>
      <c r="G124" s="31">
        <f>G125+G127</f>
        <v>22738.1</v>
      </c>
    </row>
    <row r="125" spans="1:7" ht="27" customHeight="1">
      <c r="A125" s="17" t="s">
        <v>264</v>
      </c>
      <c r="B125" s="53" t="s">
        <v>102</v>
      </c>
      <c r="C125" s="18" t="s">
        <v>24</v>
      </c>
      <c r="D125" s="18" t="s">
        <v>7</v>
      </c>
      <c r="E125" s="18" t="s">
        <v>239</v>
      </c>
      <c r="F125" s="34"/>
      <c r="G125" s="31">
        <f>G126</f>
        <v>20257.5</v>
      </c>
    </row>
    <row r="126" spans="1:7" ht="15" customHeight="1">
      <c r="A126" s="51" t="s">
        <v>143</v>
      </c>
      <c r="B126" s="32" t="s">
        <v>102</v>
      </c>
      <c r="C126" s="21" t="s">
        <v>24</v>
      </c>
      <c r="D126" s="21" t="s">
        <v>7</v>
      </c>
      <c r="E126" s="21" t="s">
        <v>239</v>
      </c>
      <c r="F126" s="21" t="s">
        <v>144</v>
      </c>
      <c r="G126" s="33">
        <f>20748.4-490.9</f>
        <v>20257.5</v>
      </c>
    </row>
    <row r="127" spans="1:7" ht="16.5" customHeight="1">
      <c r="A127" s="49" t="s">
        <v>259</v>
      </c>
      <c r="B127" s="53" t="s">
        <v>102</v>
      </c>
      <c r="C127" s="18" t="s">
        <v>24</v>
      </c>
      <c r="D127" s="18" t="s">
        <v>7</v>
      </c>
      <c r="E127" s="18" t="s">
        <v>244</v>
      </c>
      <c r="F127" s="21"/>
      <c r="G127" s="31">
        <f>G128</f>
        <v>2480.6</v>
      </c>
    </row>
    <row r="128" spans="1:7" ht="15.75" customHeight="1">
      <c r="A128" s="51" t="s">
        <v>143</v>
      </c>
      <c r="B128" s="32" t="s">
        <v>102</v>
      </c>
      <c r="C128" s="21" t="s">
        <v>24</v>
      </c>
      <c r="D128" s="21" t="s">
        <v>7</v>
      </c>
      <c r="E128" s="21" t="s">
        <v>244</v>
      </c>
      <c r="F128" s="21" t="s">
        <v>144</v>
      </c>
      <c r="G128" s="33">
        <v>2480.6</v>
      </c>
    </row>
    <row r="129" spans="1:7" ht="17.25" customHeight="1">
      <c r="A129" s="99" t="s">
        <v>156</v>
      </c>
      <c r="B129" s="48" t="s">
        <v>102</v>
      </c>
      <c r="C129" s="18" t="s">
        <v>24</v>
      </c>
      <c r="D129" s="18" t="s">
        <v>7</v>
      </c>
      <c r="E129" s="18" t="s">
        <v>157</v>
      </c>
      <c r="F129" s="21"/>
      <c r="G129" s="31">
        <f>G130</f>
        <v>144735.7</v>
      </c>
    </row>
    <row r="130" spans="1:7" ht="40.5" customHeight="1">
      <c r="A130" s="56" t="s">
        <v>158</v>
      </c>
      <c r="B130" s="48" t="s">
        <v>102</v>
      </c>
      <c r="C130" s="18" t="s">
        <v>24</v>
      </c>
      <c r="D130" s="18" t="s">
        <v>7</v>
      </c>
      <c r="E130" s="18" t="s">
        <v>159</v>
      </c>
      <c r="F130" s="21"/>
      <c r="G130" s="31">
        <f>G131+G136</f>
        <v>144735.7</v>
      </c>
    </row>
    <row r="131" spans="1:8" ht="27" customHeight="1">
      <c r="A131" s="56" t="s">
        <v>160</v>
      </c>
      <c r="B131" s="48" t="s">
        <v>102</v>
      </c>
      <c r="C131" s="18" t="s">
        <v>24</v>
      </c>
      <c r="D131" s="18" t="s">
        <v>7</v>
      </c>
      <c r="E131" s="18" t="s">
        <v>161</v>
      </c>
      <c r="F131" s="21"/>
      <c r="G131" s="31">
        <f>G132</f>
        <v>128481.20000000001</v>
      </c>
      <c r="H131" s="153"/>
    </row>
    <row r="132" spans="1:7" ht="24.75" customHeight="1">
      <c r="A132" s="51" t="s">
        <v>154</v>
      </c>
      <c r="B132" s="25" t="s">
        <v>102</v>
      </c>
      <c r="C132" s="21" t="s">
        <v>24</v>
      </c>
      <c r="D132" s="21" t="s">
        <v>7</v>
      </c>
      <c r="E132" s="21" t="s">
        <v>161</v>
      </c>
      <c r="F132" s="21" t="s">
        <v>155</v>
      </c>
      <c r="G132" s="33">
        <f>G134+G135</f>
        <v>128481.20000000001</v>
      </c>
    </row>
    <row r="133" spans="1:7" ht="13.5" customHeight="1">
      <c r="A133" s="64" t="s">
        <v>5</v>
      </c>
      <c r="B133" s="53"/>
      <c r="C133" s="39"/>
      <c r="D133" s="39"/>
      <c r="E133" s="39"/>
      <c r="F133" s="21"/>
      <c r="G133" s="33"/>
    </row>
    <row r="134" spans="1:7" ht="14.25" customHeight="1">
      <c r="A134" s="51" t="s">
        <v>64</v>
      </c>
      <c r="B134" s="25" t="s">
        <v>102</v>
      </c>
      <c r="C134" s="21" t="s">
        <v>24</v>
      </c>
      <c r="D134" s="21" t="s">
        <v>7</v>
      </c>
      <c r="E134" s="21" t="s">
        <v>161</v>
      </c>
      <c r="F134" s="21" t="s">
        <v>155</v>
      </c>
      <c r="G134" s="33">
        <v>124626.6</v>
      </c>
    </row>
    <row r="135" spans="1:7" ht="15" customHeight="1">
      <c r="A135" s="51" t="s">
        <v>40</v>
      </c>
      <c r="B135" s="25" t="s">
        <v>102</v>
      </c>
      <c r="C135" s="21" t="s">
        <v>24</v>
      </c>
      <c r="D135" s="21" t="s">
        <v>7</v>
      </c>
      <c r="E135" s="21" t="s">
        <v>162</v>
      </c>
      <c r="F135" s="21" t="s">
        <v>155</v>
      </c>
      <c r="G135" s="33">
        <v>3854.6</v>
      </c>
    </row>
    <row r="136" spans="1:7" ht="26.25" customHeight="1">
      <c r="A136" s="56" t="s">
        <v>182</v>
      </c>
      <c r="B136" s="48" t="s">
        <v>102</v>
      </c>
      <c r="C136" s="18" t="s">
        <v>24</v>
      </c>
      <c r="D136" s="18" t="s">
        <v>7</v>
      </c>
      <c r="E136" s="18" t="s">
        <v>183</v>
      </c>
      <c r="F136" s="21"/>
      <c r="G136" s="31">
        <f>G137</f>
        <v>16254.5</v>
      </c>
    </row>
    <row r="137" spans="1:7" ht="16.5" customHeight="1">
      <c r="A137" s="51" t="s">
        <v>131</v>
      </c>
      <c r="B137" s="25" t="s">
        <v>102</v>
      </c>
      <c r="C137" s="21" t="s">
        <v>24</v>
      </c>
      <c r="D137" s="21" t="s">
        <v>7</v>
      </c>
      <c r="E137" s="21" t="s">
        <v>183</v>
      </c>
      <c r="F137" s="21" t="s">
        <v>132</v>
      </c>
      <c r="G137" s="33">
        <f>G139</f>
        <v>16254.5</v>
      </c>
    </row>
    <row r="138" spans="1:7" ht="14.25" customHeight="1">
      <c r="A138" s="64" t="s">
        <v>5</v>
      </c>
      <c r="B138" s="25"/>
      <c r="C138" s="21"/>
      <c r="D138" s="21"/>
      <c r="E138" s="21"/>
      <c r="F138" s="21"/>
      <c r="G138" s="33"/>
    </row>
    <row r="139" spans="1:7" ht="15" customHeight="1">
      <c r="A139" s="51" t="s">
        <v>40</v>
      </c>
      <c r="B139" s="25" t="s">
        <v>102</v>
      </c>
      <c r="C139" s="21" t="s">
        <v>24</v>
      </c>
      <c r="D139" s="21" t="s">
        <v>7</v>
      </c>
      <c r="E139" s="21" t="s">
        <v>184</v>
      </c>
      <c r="F139" s="21" t="s">
        <v>132</v>
      </c>
      <c r="G139" s="33">
        <v>16254.5</v>
      </c>
    </row>
    <row r="140" spans="1:7" ht="18" customHeight="1">
      <c r="A140" s="99" t="s">
        <v>135</v>
      </c>
      <c r="B140" s="53" t="s">
        <v>102</v>
      </c>
      <c r="C140" s="39" t="s">
        <v>24</v>
      </c>
      <c r="D140" s="39" t="s">
        <v>7</v>
      </c>
      <c r="E140" s="39" t="s">
        <v>44</v>
      </c>
      <c r="F140" s="34"/>
      <c r="G140" s="65">
        <f>G141+G143</f>
        <v>968.8</v>
      </c>
    </row>
    <row r="141" spans="1:7" ht="26.25" customHeight="1">
      <c r="A141" s="42" t="s">
        <v>136</v>
      </c>
      <c r="B141" s="53" t="s">
        <v>102</v>
      </c>
      <c r="C141" s="39" t="s">
        <v>24</v>
      </c>
      <c r="D141" s="39" t="s">
        <v>7</v>
      </c>
      <c r="E141" s="39" t="s">
        <v>137</v>
      </c>
      <c r="F141" s="34"/>
      <c r="G141" s="31">
        <f>G142</f>
        <v>484.6</v>
      </c>
    </row>
    <row r="142" spans="1:7" ht="15.75" customHeight="1">
      <c r="A142" s="51" t="s">
        <v>131</v>
      </c>
      <c r="B142" s="32" t="s">
        <v>102</v>
      </c>
      <c r="C142" s="21" t="s">
        <v>24</v>
      </c>
      <c r="D142" s="21" t="s">
        <v>7</v>
      </c>
      <c r="E142" s="38" t="s">
        <v>137</v>
      </c>
      <c r="F142" s="21" t="s">
        <v>132</v>
      </c>
      <c r="G142" s="33">
        <v>484.6</v>
      </c>
    </row>
    <row r="143" spans="1:7" ht="39.75" customHeight="1">
      <c r="A143" s="42" t="s">
        <v>346</v>
      </c>
      <c r="B143" s="53" t="s">
        <v>102</v>
      </c>
      <c r="C143" s="39" t="s">
        <v>24</v>
      </c>
      <c r="D143" s="39" t="s">
        <v>7</v>
      </c>
      <c r="E143" s="39" t="s">
        <v>347</v>
      </c>
      <c r="F143" s="34"/>
      <c r="G143" s="31">
        <f>G144</f>
        <v>484.2</v>
      </c>
    </row>
    <row r="144" spans="1:7" ht="24.75" customHeight="1">
      <c r="A144" s="51" t="s">
        <v>154</v>
      </c>
      <c r="B144" s="32" t="s">
        <v>102</v>
      </c>
      <c r="C144" s="21" t="s">
        <v>24</v>
      </c>
      <c r="D144" s="21" t="s">
        <v>7</v>
      </c>
      <c r="E144" s="38" t="s">
        <v>347</v>
      </c>
      <c r="F144" s="21" t="s">
        <v>155</v>
      </c>
      <c r="G144" s="33">
        <v>484.2</v>
      </c>
    </row>
    <row r="145" spans="1:7" ht="15.75" customHeight="1">
      <c r="A145" s="57" t="s">
        <v>45</v>
      </c>
      <c r="B145" s="63" t="s">
        <v>102</v>
      </c>
      <c r="C145" s="44" t="s">
        <v>24</v>
      </c>
      <c r="D145" s="44" t="s">
        <v>9</v>
      </c>
      <c r="E145" s="34"/>
      <c r="F145" s="34"/>
      <c r="G145" s="29">
        <f>G146</f>
        <v>36300.2</v>
      </c>
    </row>
    <row r="146" spans="1:7" ht="17.25" customHeight="1">
      <c r="A146" s="99" t="s">
        <v>135</v>
      </c>
      <c r="B146" s="53" t="s">
        <v>102</v>
      </c>
      <c r="C146" s="39" t="s">
        <v>24</v>
      </c>
      <c r="D146" s="39" t="s">
        <v>9</v>
      </c>
      <c r="E146" s="39" t="s">
        <v>44</v>
      </c>
      <c r="F146" s="34"/>
      <c r="G146" s="103">
        <f>G147</f>
        <v>36300.2</v>
      </c>
    </row>
    <row r="147" spans="1:7" ht="27" customHeight="1">
      <c r="A147" s="42" t="s">
        <v>136</v>
      </c>
      <c r="B147" s="53" t="s">
        <v>102</v>
      </c>
      <c r="C147" s="39" t="s">
        <v>24</v>
      </c>
      <c r="D147" s="39" t="s">
        <v>9</v>
      </c>
      <c r="E147" s="39" t="s">
        <v>137</v>
      </c>
      <c r="F147" s="34"/>
      <c r="G147" s="103">
        <f>G148</f>
        <v>36300.2</v>
      </c>
    </row>
    <row r="148" spans="1:7" ht="23.25" customHeight="1">
      <c r="A148" s="37" t="s">
        <v>152</v>
      </c>
      <c r="B148" s="32" t="s">
        <v>102</v>
      </c>
      <c r="C148" s="21" t="s">
        <v>24</v>
      </c>
      <c r="D148" s="21" t="s">
        <v>9</v>
      </c>
      <c r="E148" s="38" t="s">
        <v>137</v>
      </c>
      <c r="F148" s="21" t="s">
        <v>153</v>
      </c>
      <c r="G148" s="127">
        <f>27699.4+8600.8</f>
        <v>36300.2</v>
      </c>
    </row>
    <row r="149" spans="1:7" ht="17.25" customHeight="1">
      <c r="A149" s="57" t="s">
        <v>67</v>
      </c>
      <c r="B149" s="63" t="s">
        <v>102</v>
      </c>
      <c r="C149" s="44" t="s">
        <v>24</v>
      </c>
      <c r="D149" s="44" t="s">
        <v>24</v>
      </c>
      <c r="E149" s="67"/>
      <c r="F149" s="67"/>
      <c r="G149" s="29">
        <f>G150+G156</f>
        <v>183062.6</v>
      </c>
    </row>
    <row r="150" spans="1:7" ht="39.75" customHeight="1">
      <c r="A150" s="17" t="s">
        <v>69</v>
      </c>
      <c r="B150" s="53" t="s">
        <v>102</v>
      </c>
      <c r="C150" s="18" t="s">
        <v>24</v>
      </c>
      <c r="D150" s="18" t="s">
        <v>24</v>
      </c>
      <c r="E150" s="18" t="s">
        <v>47</v>
      </c>
      <c r="F150" s="67"/>
      <c r="G150" s="102">
        <f>G151</f>
        <v>112977.3</v>
      </c>
    </row>
    <row r="151" spans="1:7" ht="17.25" customHeight="1">
      <c r="A151" s="49" t="s">
        <v>65</v>
      </c>
      <c r="B151" s="53" t="s">
        <v>102</v>
      </c>
      <c r="C151" s="18" t="s">
        <v>24</v>
      </c>
      <c r="D151" s="18" t="s">
        <v>24</v>
      </c>
      <c r="E151" s="18" t="s">
        <v>66</v>
      </c>
      <c r="F151" s="18"/>
      <c r="G151" s="31">
        <f>G152</f>
        <v>112977.3</v>
      </c>
    </row>
    <row r="152" spans="1:7" ht="27.75" customHeight="1">
      <c r="A152" s="17" t="s">
        <v>93</v>
      </c>
      <c r="B152" s="53" t="s">
        <v>102</v>
      </c>
      <c r="C152" s="18" t="s">
        <v>24</v>
      </c>
      <c r="D152" s="18" t="s">
        <v>24</v>
      </c>
      <c r="E152" s="18" t="s">
        <v>185</v>
      </c>
      <c r="F152" s="18"/>
      <c r="G152" s="31">
        <f>G153+G154+G155</f>
        <v>112977.3</v>
      </c>
    </row>
    <row r="153" spans="1:7" ht="35.25" customHeight="1">
      <c r="A153" s="20" t="s">
        <v>128</v>
      </c>
      <c r="B153" s="32" t="s">
        <v>102</v>
      </c>
      <c r="C153" s="21" t="s">
        <v>24</v>
      </c>
      <c r="D153" s="21" t="s">
        <v>24</v>
      </c>
      <c r="E153" s="21" t="s">
        <v>185</v>
      </c>
      <c r="F153" s="21" t="s">
        <v>129</v>
      </c>
      <c r="G153" s="33">
        <v>96853.8</v>
      </c>
    </row>
    <row r="154" spans="1:7" ht="17.25" customHeight="1">
      <c r="A154" s="51" t="s">
        <v>131</v>
      </c>
      <c r="B154" s="32" t="s">
        <v>102</v>
      </c>
      <c r="C154" s="21" t="s">
        <v>24</v>
      </c>
      <c r="D154" s="21" t="s">
        <v>24</v>
      </c>
      <c r="E154" s="21" t="s">
        <v>185</v>
      </c>
      <c r="F154" s="21" t="s">
        <v>132</v>
      </c>
      <c r="G154" s="33">
        <v>15610.9</v>
      </c>
    </row>
    <row r="155" spans="1:7" ht="17.25" customHeight="1">
      <c r="A155" s="51" t="s">
        <v>143</v>
      </c>
      <c r="B155" s="32" t="s">
        <v>102</v>
      </c>
      <c r="C155" s="21" t="s">
        <v>24</v>
      </c>
      <c r="D155" s="21" t="s">
        <v>24</v>
      </c>
      <c r="E155" s="21" t="s">
        <v>185</v>
      </c>
      <c r="F155" s="21" t="s">
        <v>144</v>
      </c>
      <c r="G155" s="33">
        <v>512.6</v>
      </c>
    </row>
    <row r="156" spans="1:7" ht="16.5" customHeight="1">
      <c r="A156" s="100" t="s">
        <v>156</v>
      </c>
      <c r="B156" s="53" t="s">
        <v>102</v>
      </c>
      <c r="C156" s="18" t="s">
        <v>24</v>
      </c>
      <c r="D156" s="18" t="s">
        <v>24</v>
      </c>
      <c r="E156" s="18" t="s">
        <v>157</v>
      </c>
      <c r="F156" s="21"/>
      <c r="G156" s="31">
        <f>G157</f>
        <v>70085.3</v>
      </c>
    </row>
    <row r="157" spans="1:7" ht="40.5" customHeight="1">
      <c r="A157" s="56" t="s">
        <v>158</v>
      </c>
      <c r="B157" s="53" t="s">
        <v>102</v>
      </c>
      <c r="C157" s="18" t="s">
        <v>24</v>
      </c>
      <c r="D157" s="18" t="s">
        <v>24</v>
      </c>
      <c r="E157" s="18" t="s">
        <v>159</v>
      </c>
      <c r="F157" s="21"/>
      <c r="G157" s="31">
        <f>G158</f>
        <v>70085.3</v>
      </c>
    </row>
    <row r="158" spans="1:7" ht="29.25" customHeight="1">
      <c r="A158" s="56" t="s">
        <v>160</v>
      </c>
      <c r="B158" s="53" t="s">
        <v>102</v>
      </c>
      <c r="C158" s="18" t="s">
        <v>24</v>
      </c>
      <c r="D158" s="18" t="s">
        <v>24</v>
      </c>
      <c r="E158" s="18" t="s">
        <v>161</v>
      </c>
      <c r="F158" s="21"/>
      <c r="G158" s="31">
        <f>G159</f>
        <v>70085.3</v>
      </c>
    </row>
    <row r="159" spans="1:7" ht="15.75" customHeight="1">
      <c r="A159" s="51" t="s">
        <v>131</v>
      </c>
      <c r="B159" s="32" t="s">
        <v>102</v>
      </c>
      <c r="C159" s="21" t="s">
        <v>24</v>
      </c>
      <c r="D159" s="21" t="s">
        <v>24</v>
      </c>
      <c r="E159" s="38" t="s">
        <v>161</v>
      </c>
      <c r="F159" s="21" t="s">
        <v>132</v>
      </c>
      <c r="G159" s="33">
        <f>G161+G162</f>
        <v>70085.3</v>
      </c>
    </row>
    <row r="160" spans="1:7" ht="15" customHeight="1">
      <c r="A160" s="64" t="s">
        <v>5</v>
      </c>
      <c r="B160" s="32"/>
      <c r="C160" s="21"/>
      <c r="D160" s="21"/>
      <c r="E160" s="21"/>
      <c r="F160" s="21"/>
      <c r="G160" s="33"/>
    </row>
    <row r="161" spans="1:7" ht="15" customHeight="1">
      <c r="A161" s="51" t="s">
        <v>64</v>
      </c>
      <c r="B161" s="32" t="s">
        <v>102</v>
      </c>
      <c r="C161" s="21" t="s">
        <v>24</v>
      </c>
      <c r="D161" s="21" t="s">
        <v>24</v>
      </c>
      <c r="E161" s="38" t="s">
        <v>161</v>
      </c>
      <c r="F161" s="21" t="s">
        <v>132</v>
      </c>
      <c r="G161" s="33">
        <v>67982.7</v>
      </c>
    </row>
    <row r="162" spans="1:7" ht="15" customHeight="1">
      <c r="A162" s="51" t="s">
        <v>40</v>
      </c>
      <c r="B162" s="32" t="s">
        <v>102</v>
      </c>
      <c r="C162" s="21" t="s">
        <v>24</v>
      </c>
      <c r="D162" s="21" t="s">
        <v>24</v>
      </c>
      <c r="E162" s="38" t="s">
        <v>162</v>
      </c>
      <c r="F162" s="21" t="s">
        <v>132</v>
      </c>
      <c r="G162" s="33">
        <v>2102.6</v>
      </c>
    </row>
    <row r="163" spans="1:7" ht="17.25" customHeight="1">
      <c r="A163" s="58" t="s">
        <v>27</v>
      </c>
      <c r="B163" s="35"/>
      <c r="C163" s="36" t="s">
        <v>12</v>
      </c>
      <c r="D163" s="36"/>
      <c r="E163" s="38"/>
      <c r="F163" s="21"/>
      <c r="G163" s="29">
        <f>G164+G182+G194+G208</f>
        <v>1337730.8</v>
      </c>
    </row>
    <row r="164" spans="1:7" ht="16.5" customHeight="1">
      <c r="A164" s="58" t="s">
        <v>28</v>
      </c>
      <c r="B164" s="41" t="s">
        <v>186</v>
      </c>
      <c r="C164" s="36" t="s">
        <v>12</v>
      </c>
      <c r="D164" s="36" t="s">
        <v>6</v>
      </c>
      <c r="E164" s="18"/>
      <c r="F164" s="18"/>
      <c r="G164" s="45">
        <f>G165+G175+G169</f>
        <v>553863.1000000001</v>
      </c>
    </row>
    <row r="165" spans="1:7" ht="28.5" customHeight="1">
      <c r="A165" s="49" t="s">
        <v>120</v>
      </c>
      <c r="B165" s="48" t="s">
        <v>186</v>
      </c>
      <c r="C165" s="18" t="s">
        <v>12</v>
      </c>
      <c r="D165" s="18" t="s">
        <v>6</v>
      </c>
      <c r="E165" s="48" t="s">
        <v>187</v>
      </c>
      <c r="F165" s="18"/>
      <c r="G165" s="31">
        <f>G166+G167+G168</f>
        <v>280113.60000000003</v>
      </c>
    </row>
    <row r="166" spans="1:7" ht="34.5" customHeight="1">
      <c r="A166" s="37" t="s">
        <v>128</v>
      </c>
      <c r="B166" s="25" t="s">
        <v>186</v>
      </c>
      <c r="C166" s="21" t="s">
        <v>12</v>
      </c>
      <c r="D166" s="21" t="s">
        <v>6</v>
      </c>
      <c r="E166" s="21" t="s">
        <v>188</v>
      </c>
      <c r="F166" s="21" t="s">
        <v>129</v>
      </c>
      <c r="G166" s="33">
        <f>6069.4-21.6</f>
        <v>6047.799999999999</v>
      </c>
    </row>
    <row r="167" spans="1:7" ht="15" customHeight="1">
      <c r="A167" s="51" t="s">
        <v>131</v>
      </c>
      <c r="B167" s="25" t="s">
        <v>186</v>
      </c>
      <c r="C167" s="21" t="s">
        <v>12</v>
      </c>
      <c r="D167" s="21" t="s">
        <v>6</v>
      </c>
      <c r="E167" s="21" t="s">
        <v>187</v>
      </c>
      <c r="F167" s="38" t="s">
        <v>132</v>
      </c>
      <c r="G167" s="33">
        <f>45.3+21.6</f>
        <v>66.9</v>
      </c>
    </row>
    <row r="168" spans="1:7" ht="22.5" customHeight="1">
      <c r="A168" s="37" t="s">
        <v>152</v>
      </c>
      <c r="B168" s="25" t="s">
        <v>186</v>
      </c>
      <c r="C168" s="21" t="s">
        <v>12</v>
      </c>
      <c r="D168" s="21" t="s">
        <v>6</v>
      </c>
      <c r="E168" s="21" t="s">
        <v>187</v>
      </c>
      <c r="F168" s="21" t="s">
        <v>153</v>
      </c>
      <c r="G168" s="33">
        <v>273998.9</v>
      </c>
    </row>
    <row r="169" spans="1:7" ht="16.5" customHeight="1">
      <c r="A169" s="50" t="s">
        <v>156</v>
      </c>
      <c r="B169" s="53" t="s">
        <v>102</v>
      </c>
      <c r="C169" s="18" t="s">
        <v>305</v>
      </c>
      <c r="D169" s="18" t="s">
        <v>6</v>
      </c>
      <c r="E169" s="141" t="s">
        <v>157</v>
      </c>
      <c r="F169" s="18"/>
      <c r="G169" s="31">
        <f>G170</f>
        <v>2918.5</v>
      </c>
    </row>
    <row r="170" spans="1:7" ht="27" customHeight="1">
      <c r="A170" s="56" t="s">
        <v>334</v>
      </c>
      <c r="B170" s="53" t="s">
        <v>102</v>
      </c>
      <c r="C170" s="18" t="s">
        <v>12</v>
      </c>
      <c r="D170" s="18" t="s">
        <v>6</v>
      </c>
      <c r="E170" s="141" t="s">
        <v>307</v>
      </c>
      <c r="F170" s="21"/>
      <c r="G170" s="31">
        <f>G171</f>
        <v>2918.5</v>
      </c>
    </row>
    <row r="171" spans="1:7" ht="39.75" customHeight="1">
      <c r="A171" s="56" t="s">
        <v>308</v>
      </c>
      <c r="B171" s="53" t="s">
        <v>102</v>
      </c>
      <c r="C171" s="18" t="s">
        <v>12</v>
      </c>
      <c r="D171" s="18" t="s">
        <v>6</v>
      </c>
      <c r="E171" s="141" t="s">
        <v>309</v>
      </c>
      <c r="F171" s="21"/>
      <c r="G171" s="31">
        <f>G172</f>
        <v>2918.5</v>
      </c>
    </row>
    <row r="172" spans="1:7" ht="24" customHeight="1">
      <c r="A172" s="51" t="s">
        <v>154</v>
      </c>
      <c r="B172" s="32" t="s">
        <v>102</v>
      </c>
      <c r="C172" s="21" t="s">
        <v>12</v>
      </c>
      <c r="D172" s="21" t="s">
        <v>6</v>
      </c>
      <c r="E172" s="38" t="s">
        <v>309</v>
      </c>
      <c r="F172" s="21" t="s">
        <v>155</v>
      </c>
      <c r="G172" s="33">
        <f>G174</f>
        <v>2918.5</v>
      </c>
    </row>
    <row r="173" spans="1:7" ht="15.75" customHeight="1">
      <c r="A173" s="64" t="s">
        <v>5</v>
      </c>
      <c r="B173" s="32"/>
      <c r="C173" s="21"/>
      <c r="D173" s="21"/>
      <c r="E173" s="38"/>
      <c r="F173" s="21"/>
      <c r="G173" s="33"/>
    </row>
    <row r="174" spans="1:7" ht="15.75" customHeight="1">
      <c r="A174" s="51" t="s">
        <v>64</v>
      </c>
      <c r="B174" s="32" t="s">
        <v>102</v>
      </c>
      <c r="C174" s="21" t="s">
        <v>12</v>
      </c>
      <c r="D174" s="21" t="s">
        <v>6</v>
      </c>
      <c r="E174" s="38" t="s">
        <v>309</v>
      </c>
      <c r="F174" s="21" t="s">
        <v>155</v>
      </c>
      <c r="G174" s="152">
        <v>2918.5</v>
      </c>
    </row>
    <row r="175" spans="1:7" ht="16.5" customHeight="1">
      <c r="A175" s="99" t="s">
        <v>135</v>
      </c>
      <c r="B175" s="48" t="s">
        <v>186</v>
      </c>
      <c r="C175" s="18" t="s">
        <v>12</v>
      </c>
      <c r="D175" s="18" t="s">
        <v>6</v>
      </c>
      <c r="E175" s="48" t="s">
        <v>44</v>
      </c>
      <c r="F175" s="21"/>
      <c r="G175" s="31">
        <f>G176</f>
        <v>270831</v>
      </c>
    </row>
    <row r="176" spans="1:7" ht="27.75" customHeight="1">
      <c r="A176" s="99" t="s">
        <v>189</v>
      </c>
      <c r="B176" s="48" t="s">
        <v>186</v>
      </c>
      <c r="C176" s="18" t="s">
        <v>12</v>
      </c>
      <c r="D176" s="18" t="s">
        <v>6</v>
      </c>
      <c r="E176" s="48" t="s">
        <v>190</v>
      </c>
      <c r="F176" s="21"/>
      <c r="G176" s="31">
        <f>G177</f>
        <v>270831</v>
      </c>
    </row>
    <row r="177" spans="1:7" ht="18" customHeight="1">
      <c r="A177" s="99" t="s">
        <v>191</v>
      </c>
      <c r="B177" s="48" t="s">
        <v>186</v>
      </c>
      <c r="C177" s="18" t="s">
        <v>12</v>
      </c>
      <c r="D177" s="18" t="s">
        <v>6</v>
      </c>
      <c r="E177" s="48" t="s">
        <v>192</v>
      </c>
      <c r="F177" s="21"/>
      <c r="G177" s="31">
        <f>G178+G179+G180+G181</f>
        <v>270831</v>
      </c>
    </row>
    <row r="178" spans="1:7" ht="34.5" customHeight="1">
      <c r="A178" s="37" t="s">
        <v>128</v>
      </c>
      <c r="B178" s="25" t="s">
        <v>186</v>
      </c>
      <c r="C178" s="21" t="s">
        <v>12</v>
      </c>
      <c r="D178" s="21" t="s">
        <v>6</v>
      </c>
      <c r="E178" s="21" t="s">
        <v>193</v>
      </c>
      <c r="F178" s="21" t="s">
        <v>129</v>
      </c>
      <c r="G178" s="33">
        <v>22338.6</v>
      </c>
    </row>
    <row r="179" spans="1:7" ht="15.75" customHeight="1">
      <c r="A179" s="51" t="s">
        <v>131</v>
      </c>
      <c r="B179" s="25" t="s">
        <v>186</v>
      </c>
      <c r="C179" s="21" t="s">
        <v>12</v>
      </c>
      <c r="D179" s="21" t="s">
        <v>6</v>
      </c>
      <c r="E179" s="21" t="s">
        <v>193</v>
      </c>
      <c r="F179" s="38" t="s">
        <v>132</v>
      </c>
      <c r="G179" s="33">
        <v>3644.2</v>
      </c>
    </row>
    <row r="180" spans="1:7" ht="22.5" customHeight="1">
      <c r="A180" s="37" t="s">
        <v>152</v>
      </c>
      <c r="B180" s="25" t="s">
        <v>186</v>
      </c>
      <c r="C180" s="21" t="s">
        <v>12</v>
      </c>
      <c r="D180" s="21" t="s">
        <v>6</v>
      </c>
      <c r="E180" s="21" t="s">
        <v>193</v>
      </c>
      <c r="F180" s="21" t="s">
        <v>153</v>
      </c>
      <c r="G180" s="33">
        <v>244818.6</v>
      </c>
    </row>
    <row r="181" spans="1:7" ht="15.75" customHeight="1">
      <c r="A181" s="51" t="s">
        <v>143</v>
      </c>
      <c r="B181" s="25" t="s">
        <v>186</v>
      </c>
      <c r="C181" s="21" t="s">
        <v>12</v>
      </c>
      <c r="D181" s="21" t="s">
        <v>6</v>
      </c>
      <c r="E181" s="21" t="s">
        <v>193</v>
      </c>
      <c r="F181" s="21" t="s">
        <v>144</v>
      </c>
      <c r="G181" s="33">
        <v>29.6</v>
      </c>
    </row>
    <row r="182" spans="1:7" ht="17.25" customHeight="1">
      <c r="A182" s="58" t="s">
        <v>29</v>
      </c>
      <c r="B182" s="41" t="s">
        <v>186</v>
      </c>
      <c r="C182" s="36" t="s">
        <v>12</v>
      </c>
      <c r="D182" s="36" t="s">
        <v>7</v>
      </c>
      <c r="E182" s="18"/>
      <c r="F182" s="18"/>
      <c r="G182" s="45">
        <f>G183+G185+G188</f>
        <v>724791.9</v>
      </c>
    </row>
    <row r="183" spans="1:7" ht="26.25" customHeight="1">
      <c r="A183" s="49" t="s">
        <v>120</v>
      </c>
      <c r="B183" s="48" t="s">
        <v>186</v>
      </c>
      <c r="C183" s="18" t="s">
        <v>12</v>
      </c>
      <c r="D183" s="18" t="s">
        <v>7</v>
      </c>
      <c r="E183" s="48" t="s">
        <v>187</v>
      </c>
      <c r="F183" s="18"/>
      <c r="G183" s="102">
        <f>G184</f>
        <v>336505.6</v>
      </c>
    </row>
    <row r="184" spans="1:7" ht="23.25" customHeight="1">
      <c r="A184" s="37" t="s">
        <v>152</v>
      </c>
      <c r="B184" s="25" t="s">
        <v>186</v>
      </c>
      <c r="C184" s="21" t="s">
        <v>12</v>
      </c>
      <c r="D184" s="21" t="s">
        <v>7</v>
      </c>
      <c r="E184" s="21" t="s">
        <v>187</v>
      </c>
      <c r="F184" s="21" t="s">
        <v>153</v>
      </c>
      <c r="G184" s="26">
        <v>336505.6</v>
      </c>
    </row>
    <row r="185" spans="1:7" ht="40.5" customHeight="1">
      <c r="A185" s="100" t="s">
        <v>81</v>
      </c>
      <c r="B185" s="48" t="s">
        <v>186</v>
      </c>
      <c r="C185" s="18" t="s">
        <v>12</v>
      </c>
      <c r="D185" s="18" t="s">
        <v>7</v>
      </c>
      <c r="E185" s="18" t="s">
        <v>74</v>
      </c>
      <c r="F185" s="18"/>
      <c r="G185" s="102">
        <f>G186</f>
        <v>31891.5</v>
      </c>
    </row>
    <row r="186" spans="1:7" ht="26.25" customHeight="1">
      <c r="A186" s="130" t="s">
        <v>194</v>
      </c>
      <c r="B186" s="48" t="s">
        <v>186</v>
      </c>
      <c r="C186" s="18" t="s">
        <v>12</v>
      </c>
      <c r="D186" s="18" t="s">
        <v>7</v>
      </c>
      <c r="E186" s="18" t="s">
        <v>82</v>
      </c>
      <c r="F186" s="18"/>
      <c r="G186" s="102">
        <f>G187</f>
        <v>31891.5</v>
      </c>
    </row>
    <row r="187" spans="1:7" ht="23.25" customHeight="1">
      <c r="A187" s="37" t="s">
        <v>152</v>
      </c>
      <c r="B187" s="25" t="s">
        <v>186</v>
      </c>
      <c r="C187" s="21" t="s">
        <v>12</v>
      </c>
      <c r="D187" s="21" t="s">
        <v>7</v>
      </c>
      <c r="E187" s="21" t="s">
        <v>82</v>
      </c>
      <c r="F187" s="21" t="s">
        <v>153</v>
      </c>
      <c r="G187" s="26">
        <v>31891.5</v>
      </c>
    </row>
    <row r="188" spans="1:7" ht="17.25" customHeight="1">
      <c r="A188" s="99" t="s">
        <v>135</v>
      </c>
      <c r="B188" s="48" t="s">
        <v>186</v>
      </c>
      <c r="C188" s="18" t="s">
        <v>12</v>
      </c>
      <c r="D188" s="18" t="s">
        <v>7</v>
      </c>
      <c r="E188" s="48" t="s">
        <v>44</v>
      </c>
      <c r="F188" s="18"/>
      <c r="G188" s="102">
        <f>G189</f>
        <v>356394.80000000005</v>
      </c>
    </row>
    <row r="189" spans="1:7" ht="27.75" customHeight="1">
      <c r="A189" s="99" t="s">
        <v>189</v>
      </c>
      <c r="B189" s="48" t="s">
        <v>186</v>
      </c>
      <c r="C189" s="18" t="s">
        <v>12</v>
      </c>
      <c r="D189" s="18" t="s">
        <v>7</v>
      </c>
      <c r="E189" s="48" t="s">
        <v>190</v>
      </c>
      <c r="F189" s="18"/>
      <c r="G189" s="102">
        <f>G190+G192</f>
        <v>356394.80000000005</v>
      </c>
    </row>
    <row r="190" spans="1:7" ht="17.25" customHeight="1">
      <c r="A190" s="99" t="s">
        <v>195</v>
      </c>
      <c r="B190" s="48" t="s">
        <v>186</v>
      </c>
      <c r="C190" s="18" t="s">
        <v>12</v>
      </c>
      <c r="D190" s="18" t="s">
        <v>7</v>
      </c>
      <c r="E190" s="48" t="s">
        <v>196</v>
      </c>
      <c r="F190" s="18"/>
      <c r="G190" s="102">
        <f>G191</f>
        <v>157630.7</v>
      </c>
    </row>
    <row r="191" spans="1:7" ht="23.25" customHeight="1">
      <c r="A191" s="37" t="s">
        <v>152</v>
      </c>
      <c r="B191" s="25" t="s">
        <v>186</v>
      </c>
      <c r="C191" s="21" t="s">
        <v>12</v>
      </c>
      <c r="D191" s="21" t="s">
        <v>7</v>
      </c>
      <c r="E191" s="21" t="s">
        <v>197</v>
      </c>
      <c r="F191" s="21" t="s">
        <v>153</v>
      </c>
      <c r="G191" s="26">
        <v>157630.7</v>
      </c>
    </row>
    <row r="192" spans="1:7" ht="17.25" customHeight="1">
      <c r="A192" s="99" t="s">
        <v>198</v>
      </c>
      <c r="B192" s="48" t="s">
        <v>186</v>
      </c>
      <c r="C192" s="18" t="s">
        <v>12</v>
      </c>
      <c r="D192" s="18" t="s">
        <v>7</v>
      </c>
      <c r="E192" s="48" t="s">
        <v>199</v>
      </c>
      <c r="F192" s="18"/>
      <c r="G192" s="102">
        <f>G193</f>
        <v>198764.1</v>
      </c>
    </row>
    <row r="193" spans="1:7" ht="23.25" customHeight="1">
      <c r="A193" s="37" t="s">
        <v>152</v>
      </c>
      <c r="B193" s="25" t="s">
        <v>186</v>
      </c>
      <c r="C193" s="21" t="s">
        <v>12</v>
      </c>
      <c r="D193" s="21" t="s">
        <v>7</v>
      </c>
      <c r="E193" s="21" t="s">
        <v>200</v>
      </c>
      <c r="F193" s="21" t="s">
        <v>153</v>
      </c>
      <c r="G193" s="26">
        <v>198764.1</v>
      </c>
    </row>
    <row r="194" spans="1:7" ht="16.5" customHeight="1">
      <c r="A194" s="58" t="s">
        <v>30</v>
      </c>
      <c r="B194" s="41" t="s">
        <v>186</v>
      </c>
      <c r="C194" s="36" t="s">
        <v>12</v>
      </c>
      <c r="D194" s="36" t="s">
        <v>12</v>
      </c>
      <c r="E194" s="18"/>
      <c r="F194" s="18"/>
      <c r="G194" s="45">
        <f>G195+G202</f>
        <v>17071.5</v>
      </c>
    </row>
    <row r="195" spans="1:7" ht="17.25" customHeight="1">
      <c r="A195" s="99" t="s">
        <v>156</v>
      </c>
      <c r="B195" s="48" t="s">
        <v>186</v>
      </c>
      <c r="C195" s="18" t="s">
        <v>12</v>
      </c>
      <c r="D195" s="18" t="s">
        <v>12</v>
      </c>
      <c r="E195" s="18" t="s">
        <v>157</v>
      </c>
      <c r="F195" s="21"/>
      <c r="G195" s="31">
        <f>G196</f>
        <v>5555.6</v>
      </c>
    </row>
    <row r="196" spans="1:7" ht="26.25" customHeight="1">
      <c r="A196" s="99" t="s">
        <v>201</v>
      </c>
      <c r="B196" s="48" t="s">
        <v>186</v>
      </c>
      <c r="C196" s="18" t="s">
        <v>12</v>
      </c>
      <c r="D196" s="18" t="s">
        <v>12</v>
      </c>
      <c r="E196" s="18" t="s">
        <v>202</v>
      </c>
      <c r="F196" s="21"/>
      <c r="G196" s="31">
        <f>G197</f>
        <v>5555.6</v>
      </c>
    </row>
    <row r="197" spans="1:7" ht="27.75" customHeight="1">
      <c r="A197" s="99" t="s">
        <v>203</v>
      </c>
      <c r="B197" s="48" t="s">
        <v>186</v>
      </c>
      <c r="C197" s="18" t="s">
        <v>12</v>
      </c>
      <c r="D197" s="18" t="s">
        <v>12</v>
      </c>
      <c r="E197" s="18" t="s">
        <v>204</v>
      </c>
      <c r="F197" s="21"/>
      <c r="G197" s="31">
        <f>G198</f>
        <v>5555.6</v>
      </c>
    </row>
    <row r="198" spans="1:7" ht="15.75" customHeight="1">
      <c r="A198" s="51" t="s">
        <v>131</v>
      </c>
      <c r="B198" s="25" t="s">
        <v>186</v>
      </c>
      <c r="C198" s="21" t="s">
        <v>12</v>
      </c>
      <c r="D198" s="21" t="s">
        <v>12</v>
      </c>
      <c r="E198" s="21" t="s">
        <v>204</v>
      </c>
      <c r="F198" s="21" t="s">
        <v>132</v>
      </c>
      <c r="G198" s="33">
        <f>G200+G201</f>
        <v>5555.6</v>
      </c>
    </row>
    <row r="199" spans="1:7" ht="14.25" customHeight="1">
      <c r="A199" s="64" t="s">
        <v>5</v>
      </c>
      <c r="B199" s="53"/>
      <c r="C199" s="39"/>
      <c r="D199" s="39"/>
      <c r="E199" s="39"/>
      <c r="F199" s="21"/>
      <c r="G199" s="33"/>
    </row>
    <row r="200" spans="1:7" ht="15.75" customHeight="1">
      <c r="A200" s="51" t="s">
        <v>64</v>
      </c>
      <c r="B200" s="25" t="s">
        <v>186</v>
      </c>
      <c r="C200" s="21" t="s">
        <v>12</v>
      </c>
      <c r="D200" s="21" t="s">
        <v>12</v>
      </c>
      <c r="E200" s="21" t="s">
        <v>204</v>
      </c>
      <c r="F200" s="21" t="s">
        <v>132</v>
      </c>
      <c r="G200" s="33">
        <v>5000</v>
      </c>
    </row>
    <row r="201" spans="1:7" ht="15.75" customHeight="1">
      <c r="A201" s="51" t="s">
        <v>40</v>
      </c>
      <c r="B201" s="25" t="s">
        <v>186</v>
      </c>
      <c r="C201" s="21" t="s">
        <v>12</v>
      </c>
      <c r="D201" s="21" t="s">
        <v>12</v>
      </c>
      <c r="E201" s="21" t="s">
        <v>249</v>
      </c>
      <c r="F201" s="21" t="s">
        <v>132</v>
      </c>
      <c r="G201" s="33">
        <v>555.6</v>
      </c>
    </row>
    <row r="202" spans="1:7" ht="18" customHeight="1">
      <c r="A202" s="99" t="s">
        <v>135</v>
      </c>
      <c r="B202" s="48" t="s">
        <v>186</v>
      </c>
      <c r="C202" s="18" t="s">
        <v>12</v>
      </c>
      <c r="D202" s="18" t="s">
        <v>12</v>
      </c>
      <c r="E202" s="48" t="s">
        <v>44</v>
      </c>
      <c r="F202" s="18"/>
      <c r="G202" s="102">
        <f>G203+G206</f>
        <v>11515.9</v>
      </c>
    </row>
    <row r="203" spans="1:7" ht="26.25" customHeight="1">
      <c r="A203" s="99" t="s">
        <v>189</v>
      </c>
      <c r="B203" s="48" t="s">
        <v>186</v>
      </c>
      <c r="C203" s="18" t="s">
        <v>12</v>
      </c>
      <c r="D203" s="18" t="s">
        <v>12</v>
      </c>
      <c r="E203" s="48" t="s">
        <v>190</v>
      </c>
      <c r="F203" s="18"/>
      <c r="G203" s="102">
        <f>G204</f>
        <v>9989.1</v>
      </c>
    </row>
    <row r="204" spans="1:7" ht="18" customHeight="1">
      <c r="A204" s="99" t="s">
        <v>205</v>
      </c>
      <c r="B204" s="48" t="s">
        <v>186</v>
      </c>
      <c r="C204" s="18" t="s">
        <v>12</v>
      </c>
      <c r="D204" s="18" t="s">
        <v>12</v>
      </c>
      <c r="E204" s="48" t="s">
        <v>206</v>
      </c>
      <c r="F204" s="18"/>
      <c r="G204" s="102">
        <f>G205</f>
        <v>9989.1</v>
      </c>
    </row>
    <row r="205" spans="1:7" ht="22.5" customHeight="1">
      <c r="A205" s="37" t="s">
        <v>152</v>
      </c>
      <c r="B205" s="25" t="s">
        <v>186</v>
      </c>
      <c r="C205" s="21" t="s">
        <v>12</v>
      </c>
      <c r="D205" s="21" t="s">
        <v>12</v>
      </c>
      <c r="E205" s="21" t="s">
        <v>207</v>
      </c>
      <c r="F205" s="21" t="s">
        <v>153</v>
      </c>
      <c r="G205" s="26">
        <v>9989.1</v>
      </c>
    </row>
    <row r="206" spans="1:7" ht="26.25" customHeight="1">
      <c r="A206" s="99" t="s">
        <v>208</v>
      </c>
      <c r="B206" s="48" t="s">
        <v>186</v>
      </c>
      <c r="C206" s="18" t="s">
        <v>12</v>
      </c>
      <c r="D206" s="18" t="s">
        <v>12</v>
      </c>
      <c r="E206" s="48" t="s">
        <v>209</v>
      </c>
      <c r="F206" s="18"/>
      <c r="G206" s="102">
        <f>G207</f>
        <v>1526.8</v>
      </c>
    </row>
    <row r="207" spans="1:7" ht="15.75" customHeight="1">
      <c r="A207" s="51" t="s">
        <v>131</v>
      </c>
      <c r="B207" s="25" t="s">
        <v>186</v>
      </c>
      <c r="C207" s="21" t="s">
        <v>12</v>
      </c>
      <c r="D207" s="21" t="s">
        <v>12</v>
      </c>
      <c r="E207" s="21" t="s">
        <v>210</v>
      </c>
      <c r="F207" s="21" t="s">
        <v>132</v>
      </c>
      <c r="G207" s="26">
        <v>1526.8</v>
      </c>
    </row>
    <row r="208" spans="1:7" ht="18.75" customHeight="1">
      <c r="A208" s="58" t="s">
        <v>31</v>
      </c>
      <c r="B208" s="41" t="s">
        <v>186</v>
      </c>
      <c r="C208" s="36" t="s">
        <v>12</v>
      </c>
      <c r="D208" s="36" t="s">
        <v>32</v>
      </c>
      <c r="E208" s="43"/>
      <c r="F208" s="43"/>
      <c r="G208" s="45">
        <f>G209+G217</f>
        <v>42004.3</v>
      </c>
    </row>
    <row r="209" spans="1:7" ht="39.75" customHeight="1">
      <c r="A209" s="17" t="s">
        <v>69</v>
      </c>
      <c r="B209" s="48" t="s">
        <v>186</v>
      </c>
      <c r="C209" s="18" t="s">
        <v>12</v>
      </c>
      <c r="D209" s="18" t="s">
        <v>32</v>
      </c>
      <c r="E209" s="18" t="s">
        <v>47</v>
      </c>
      <c r="F209" s="18"/>
      <c r="G209" s="31">
        <f>G210+G214</f>
        <v>34435.1</v>
      </c>
    </row>
    <row r="210" spans="1:7" ht="17.25" customHeight="1">
      <c r="A210" s="99" t="s">
        <v>111</v>
      </c>
      <c r="B210" s="48" t="s">
        <v>186</v>
      </c>
      <c r="C210" s="18" t="s">
        <v>12</v>
      </c>
      <c r="D210" s="18" t="s">
        <v>32</v>
      </c>
      <c r="E210" s="18" t="s">
        <v>49</v>
      </c>
      <c r="F210" s="18"/>
      <c r="G210" s="31">
        <f>G211+G212+G213</f>
        <v>31301.1</v>
      </c>
    </row>
    <row r="211" spans="1:7" ht="33.75" customHeight="1">
      <c r="A211" s="20" t="s">
        <v>128</v>
      </c>
      <c r="B211" s="25" t="s">
        <v>186</v>
      </c>
      <c r="C211" s="21" t="s">
        <v>12</v>
      </c>
      <c r="D211" s="21" t="s">
        <v>32</v>
      </c>
      <c r="E211" s="21" t="s">
        <v>49</v>
      </c>
      <c r="F211" s="21" t="s">
        <v>129</v>
      </c>
      <c r="G211" s="33">
        <v>30704.5</v>
      </c>
    </row>
    <row r="212" spans="1:7" ht="16.5" customHeight="1">
      <c r="A212" s="51" t="s">
        <v>131</v>
      </c>
      <c r="B212" s="25" t="s">
        <v>186</v>
      </c>
      <c r="C212" s="21" t="s">
        <v>12</v>
      </c>
      <c r="D212" s="21" t="s">
        <v>32</v>
      </c>
      <c r="E212" s="21" t="s">
        <v>49</v>
      </c>
      <c r="F212" s="21" t="s">
        <v>132</v>
      </c>
      <c r="G212" s="33">
        <v>593.8</v>
      </c>
    </row>
    <row r="213" spans="1:7" ht="15.75" customHeight="1">
      <c r="A213" s="51" t="s">
        <v>143</v>
      </c>
      <c r="B213" s="25" t="s">
        <v>186</v>
      </c>
      <c r="C213" s="21" t="s">
        <v>12</v>
      </c>
      <c r="D213" s="21" t="s">
        <v>32</v>
      </c>
      <c r="E213" s="21" t="s">
        <v>49</v>
      </c>
      <c r="F213" s="21" t="s">
        <v>144</v>
      </c>
      <c r="G213" s="33">
        <v>2.8</v>
      </c>
    </row>
    <row r="214" spans="1:7" ht="64.5" customHeight="1">
      <c r="A214" s="100" t="s">
        <v>86</v>
      </c>
      <c r="B214" s="48" t="s">
        <v>186</v>
      </c>
      <c r="C214" s="18" t="s">
        <v>12</v>
      </c>
      <c r="D214" s="18" t="s">
        <v>32</v>
      </c>
      <c r="E214" s="18" t="s">
        <v>75</v>
      </c>
      <c r="F214" s="21"/>
      <c r="G214" s="31">
        <f>G215+G216</f>
        <v>3134</v>
      </c>
    </row>
    <row r="215" spans="1:7" ht="34.5" customHeight="1">
      <c r="A215" s="40" t="s">
        <v>128</v>
      </c>
      <c r="B215" s="25" t="s">
        <v>186</v>
      </c>
      <c r="C215" s="21" t="s">
        <v>12</v>
      </c>
      <c r="D215" s="21" t="s">
        <v>32</v>
      </c>
      <c r="E215" s="21" t="s">
        <v>75</v>
      </c>
      <c r="F215" s="21" t="s">
        <v>129</v>
      </c>
      <c r="G215" s="33">
        <v>3074.3</v>
      </c>
    </row>
    <row r="216" spans="1:7" ht="16.5" customHeight="1">
      <c r="A216" s="51" t="s">
        <v>131</v>
      </c>
      <c r="B216" s="25" t="s">
        <v>186</v>
      </c>
      <c r="C216" s="21" t="s">
        <v>12</v>
      </c>
      <c r="D216" s="21" t="s">
        <v>32</v>
      </c>
      <c r="E216" s="21" t="s">
        <v>75</v>
      </c>
      <c r="F216" s="21" t="s">
        <v>132</v>
      </c>
      <c r="G216" s="33">
        <v>59.7</v>
      </c>
    </row>
    <row r="217" spans="1:7" ht="17.25" customHeight="1">
      <c r="A217" s="99" t="s">
        <v>135</v>
      </c>
      <c r="B217" s="48" t="s">
        <v>186</v>
      </c>
      <c r="C217" s="18" t="s">
        <v>12</v>
      </c>
      <c r="D217" s="18" t="s">
        <v>32</v>
      </c>
      <c r="E217" s="48" t="s">
        <v>44</v>
      </c>
      <c r="F217" s="21"/>
      <c r="G217" s="31">
        <f>G218</f>
        <v>7569.200000000001</v>
      </c>
    </row>
    <row r="218" spans="1:7" ht="25.5" customHeight="1">
      <c r="A218" s="99" t="s">
        <v>189</v>
      </c>
      <c r="B218" s="48" t="s">
        <v>186</v>
      </c>
      <c r="C218" s="18" t="s">
        <v>12</v>
      </c>
      <c r="D218" s="18" t="s">
        <v>32</v>
      </c>
      <c r="E218" s="48" t="s">
        <v>190</v>
      </c>
      <c r="F218" s="21"/>
      <c r="G218" s="31">
        <f>G219+G221</f>
        <v>7569.200000000001</v>
      </c>
    </row>
    <row r="219" spans="1:7" ht="27.75" customHeight="1">
      <c r="A219" s="99" t="s">
        <v>211</v>
      </c>
      <c r="B219" s="48" t="s">
        <v>186</v>
      </c>
      <c r="C219" s="18" t="s">
        <v>12</v>
      </c>
      <c r="D219" s="18" t="s">
        <v>32</v>
      </c>
      <c r="E219" s="48" t="s">
        <v>212</v>
      </c>
      <c r="F219" s="21"/>
      <c r="G219" s="31">
        <f>G220</f>
        <v>1969.1</v>
      </c>
    </row>
    <row r="220" spans="1:7" ht="16.5" customHeight="1">
      <c r="A220" s="51" t="s">
        <v>131</v>
      </c>
      <c r="B220" s="25" t="s">
        <v>186</v>
      </c>
      <c r="C220" s="21" t="s">
        <v>12</v>
      </c>
      <c r="D220" s="21" t="s">
        <v>32</v>
      </c>
      <c r="E220" s="21" t="s">
        <v>212</v>
      </c>
      <c r="F220" s="21" t="s">
        <v>132</v>
      </c>
      <c r="G220" s="33">
        <v>1969.1</v>
      </c>
    </row>
    <row r="221" spans="1:7" ht="17.25" customHeight="1">
      <c r="A221" s="99" t="s">
        <v>213</v>
      </c>
      <c r="B221" s="48" t="s">
        <v>186</v>
      </c>
      <c r="C221" s="18" t="s">
        <v>12</v>
      </c>
      <c r="D221" s="18" t="s">
        <v>32</v>
      </c>
      <c r="E221" s="48" t="s">
        <v>214</v>
      </c>
      <c r="F221" s="21"/>
      <c r="G221" s="31">
        <f>G222+G223</f>
        <v>5600.1</v>
      </c>
    </row>
    <row r="222" spans="1:7" ht="15.75" customHeight="1">
      <c r="A222" s="51" t="s">
        <v>131</v>
      </c>
      <c r="B222" s="25" t="s">
        <v>186</v>
      </c>
      <c r="C222" s="21" t="s">
        <v>12</v>
      </c>
      <c r="D222" s="21" t="s">
        <v>32</v>
      </c>
      <c r="E222" s="21" t="s">
        <v>214</v>
      </c>
      <c r="F222" s="21" t="s">
        <v>132</v>
      </c>
      <c r="G222" s="33">
        <f>5600.1-4680.1</f>
        <v>920</v>
      </c>
    </row>
    <row r="223" spans="1:7" ht="23.25" customHeight="1">
      <c r="A223" s="37" t="s">
        <v>152</v>
      </c>
      <c r="B223" s="25" t="s">
        <v>186</v>
      </c>
      <c r="C223" s="21" t="s">
        <v>12</v>
      </c>
      <c r="D223" s="21" t="s">
        <v>32</v>
      </c>
      <c r="E223" s="21" t="s">
        <v>214</v>
      </c>
      <c r="F223" s="21" t="s">
        <v>153</v>
      </c>
      <c r="G223" s="33">
        <v>4680.1</v>
      </c>
    </row>
    <row r="224" spans="1:7" ht="18" customHeight="1">
      <c r="A224" s="58" t="s">
        <v>87</v>
      </c>
      <c r="B224" s="35"/>
      <c r="C224" s="36" t="s">
        <v>19</v>
      </c>
      <c r="D224" s="43"/>
      <c r="E224" s="18"/>
      <c r="F224" s="21"/>
      <c r="G224" s="29">
        <f>G225</f>
        <v>92245.1</v>
      </c>
    </row>
    <row r="225" spans="1:7" ht="17.25" customHeight="1">
      <c r="A225" s="58" t="s">
        <v>33</v>
      </c>
      <c r="B225" s="68" t="s">
        <v>77</v>
      </c>
      <c r="C225" s="69" t="s">
        <v>19</v>
      </c>
      <c r="D225" s="69" t="s">
        <v>6</v>
      </c>
      <c r="E225" s="70"/>
      <c r="F225" s="70"/>
      <c r="G225" s="71">
        <f>G226+G233</f>
        <v>92245.1</v>
      </c>
    </row>
    <row r="226" spans="1:7" ht="17.25" customHeight="1">
      <c r="A226" s="99" t="s">
        <v>156</v>
      </c>
      <c r="B226" s="78" t="s">
        <v>77</v>
      </c>
      <c r="C226" s="79" t="s">
        <v>19</v>
      </c>
      <c r="D226" s="79" t="s">
        <v>6</v>
      </c>
      <c r="E226" s="79" t="s">
        <v>157</v>
      </c>
      <c r="F226" s="75"/>
      <c r="G226" s="72">
        <f>G227</f>
        <v>8157</v>
      </c>
    </row>
    <row r="227" spans="1:7" ht="27.75" customHeight="1">
      <c r="A227" s="99" t="s">
        <v>215</v>
      </c>
      <c r="B227" s="78" t="s">
        <v>77</v>
      </c>
      <c r="C227" s="79" t="s">
        <v>19</v>
      </c>
      <c r="D227" s="79" t="s">
        <v>6</v>
      </c>
      <c r="E227" s="79" t="s">
        <v>216</v>
      </c>
      <c r="F227" s="75"/>
      <c r="G227" s="72">
        <f>G228</f>
        <v>8157</v>
      </c>
    </row>
    <row r="228" spans="1:7" ht="27" customHeight="1">
      <c r="A228" s="99" t="s">
        <v>217</v>
      </c>
      <c r="B228" s="78" t="s">
        <v>77</v>
      </c>
      <c r="C228" s="79" t="s">
        <v>19</v>
      </c>
      <c r="D228" s="79" t="s">
        <v>6</v>
      </c>
      <c r="E228" s="79" t="s">
        <v>218</v>
      </c>
      <c r="F228" s="75"/>
      <c r="G228" s="72">
        <f>G229</f>
        <v>8157</v>
      </c>
    </row>
    <row r="229" spans="1:7" ht="23.25" customHeight="1">
      <c r="A229" s="73" t="s">
        <v>152</v>
      </c>
      <c r="B229" s="74" t="s">
        <v>77</v>
      </c>
      <c r="C229" s="75" t="s">
        <v>19</v>
      </c>
      <c r="D229" s="75" t="s">
        <v>6</v>
      </c>
      <c r="E229" s="75" t="s">
        <v>218</v>
      </c>
      <c r="F229" s="75" t="s">
        <v>153</v>
      </c>
      <c r="G229" s="76">
        <f>G231+G232</f>
        <v>8157</v>
      </c>
    </row>
    <row r="230" spans="1:7" ht="12.75" customHeight="1">
      <c r="A230" s="64" t="s">
        <v>5</v>
      </c>
      <c r="B230" s="77"/>
      <c r="C230" s="123"/>
      <c r="D230" s="123"/>
      <c r="E230" s="123"/>
      <c r="F230" s="75"/>
      <c r="G230" s="76"/>
    </row>
    <row r="231" spans="1:7" ht="16.5" customHeight="1">
      <c r="A231" s="51" t="s">
        <v>64</v>
      </c>
      <c r="B231" s="74" t="s">
        <v>77</v>
      </c>
      <c r="C231" s="75" t="s">
        <v>19</v>
      </c>
      <c r="D231" s="75" t="s">
        <v>6</v>
      </c>
      <c r="E231" s="75" t="s">
        <v>218</v>
      </c>
      <c r="F231" s="75" t="s">
        <v>153</v>
      </c>
      <c r="G231" s="151">
        <f>7342+50000-50000</f>
        <v>7342</v>
      </c>
    </row>
    <row r="232" spans="1:7" ht="16.5" customHeight="1">
      <c r="A232" s="51" t="s">
        <v>40</v>
      </c>
      <c r="B232" s="74" t="s">
        <v>77</v>
      </c>
      <c r="C232" s="75" t="s">
        <v>19</v>
      </c>
      <c r="D232" s="75" t="s">
        <v>6</v>
      </c>
      <c r="E232" s="75" t="s">
        <v>219</v>
      </c>
      <c r="F232" s="75" t="s">
        <v>153</v>
      </c>
      <c r="G232" s="76">
        <v>815</v>
      </c>
    </row>
    <row r="233" spans="1:7" ht="16.5" customHeight="1">
      <c r="A233" s="99" t="s">
        <v>135</v>
      </c>
      <c r="B233" s="78" t="s">
        <v>77</v>
      </c>
      <c r="C233" s="79" t="s">
        <v>19</v>
      </c>
      <c r="D233" s="79" t="s">
        <v>6</v>
      </c>
      <c r="E233" s="78" t="s">
        <v>44</v>
      </c>
      <c r="F233" s="75"/>
      <c r="G233" s="72">
        <f>G234</f>
        <v>84088.1</v>
      </c>
    </row>
    <row r="234" spans="1:7" ht="26.25" customHeight="1">
      <c r="A234" s="99" t="s">
        <v>220</v>
      </c>
      <c r="B234" s="77" t="s">
        <v>77</v>
      </c>
      <c r="C234" s="123" t="s">
        <v>19</v>
      </c>
      <c r="D234" s="123" t="s">
        <v>6</v>
      </c>
      <c r="E234" s="78" t="s">
        <v>221</v>
      </c>
      <c r="F234" s="75"/>
      <c r="G234" s="72">
        <f>G235+G237</f>
        <v>84088.1</v>
      </c>
    </row>
    <row r="235" spans="1:7" ht="18" customHeight="1">
      <c r="A235" s="101" t="s">
        <v>222</v>
      </c>
      <c r="B235" s="77" t="s">
        <v>77</v>
      </c>
      <c r="C235" s="123" t="s">
        <v>19</v>
      </c>
      <c r="D235" s="123" t="s">
        <v>6</v>
      </c>
      <c r="E235" s="78" t="s">
        <v>223</v>
      </c>
      <c r="F235" s="75"/>
      <c r="G235" s="72">
        <f>G236</f>
        <v>81968.1</v>
      </c>
    </row>
    <row r="236" spans="1:7" ht="22.5" customHeight="1">
      <c r="A236" s="73" t="s">
        <v>152</v>
      </c>
      <c r="B236" s="74" t="s">
        <v>77</v>
      </c>
      <c r="C236" s="75" t="s">
        <v>19</v>
      </c>
      <c r="D236" s="75" t="s">
        <v>6</v>
      </c>
      <c r="E236" s="75" t="s">
        <v>223</v>
      </c>
      <c r="F236" s="75" t="s">
        <v>153</v>
      </c>
      <c r="G236" s="76">
        <v>81968.1</v>
      </c>
    </row>
    <row r="237" spans="1:7" ht="27" customHeight="1">
      <c r="A237" s="101" t="s">
        <v>224</v>
      </c>
      <c r="B237" s="77" t="s">
        <v>77</v>
      </c>
      <c r="C237" s="123" t="s">
        <v>19</v>
      </c>
      <c r="D237" s="123" t="s">
        <v>6</v>
      </c>
      <c r="E237" s="78" t="s">
        <v>225</v>
      </c>
      <c r="F237" s="75"/>
      <c r="G237" s="72">
        <f>G238</f>
        <v>2120</v>
      </c>
    </row>
    <row r="238" spans="1:7" ht="22.5" customHeight="1">
      <c r="A238" s="73" t="s">
        <v>152</v>
      </c>
      <c r="B238" s="74" t="s">
        <v>77</v>
      </c>
      <c r="C238" s="75" t="s">
        <v>19</v>
      </c>
      <c r="D238" s="75" t="s">
        <v>6</v>
      </c>
      <c r="E238" s="75" t="s">
        <v>225</v>
      </c>
      <c r="F238" s="75" t="s">
        <v>153</v>
      </c>
      <c r="G238" s="76">
        <v>2120</v>
      </c>
    </row>
    <row r="239" spans="1:7" ht="17.25" customHeight="1">
      <c r="A239" s="58" t="s">
        <v>34</v>
      </c>
      <c r="B239" s="35"/>
      <c r="C239" s="36" t="s">
        <v>35</v>
      </c>
      <c r="D239" s="36"/>
      <c r="E239" s="21"/>
      <c r="F239" s="21"/>
      <c r="G239" s="29">
        <f>G240+G244+G267</f>
        <v>91452.4</v>
      </c>
    </row>
    <row r="240" spans="1:7" ht="17.25" customHeight="1">
      <c r="A240" s="58" t="s">
        <v>36</v>
      </c>
      <c r="B240" s="81" t="s">
        <v>77</v>
      </c>
      <c r="C240" s="69" t="s">
        <v>35</v>
      </c>
      <c r="D240" s="69" t="s">
        <v>6</v>
      </c>
      <c r="E240" s="70"/>
      <c r="F240" s="70"/>
      <c r="G240" s="71">
        <f>G241</f>
        <v>19190.7</v>
      </c>
    </row>
    <row r="241" spans="1:7" ht="16.5" customHeight="1">
      <c r="A241" s="56" t="s">
        <v>57</v>
      </c>
      <c r="B241" s="78" t="s">
        <v>77</v>
      </c>
      <c r="C241" s="70" t="s">
        <v>35</v>
      </c>
      <c r="D241" s="70" t="s">
        <v>6</v>
      </c>
      <c r="E241" s="70" t="s">
        <v>58</v>
      </c>
      <c r="F241" s="70"/>
      <c r="G241" s="104">
        <f>G242</f>
        <v>19190.7</v>
      </c>
    </row>
    <row r="242" spans="1:7" ht="17.25" customHeight="1">
      <c r="A242" s="99" t="s">
        <v>245</v>
      </c>
      <c r="B242" s="78" t="s">
        <v>77</v>
      </c>
      <c r="C242" s="106" t="s">
        <v>35</v>
      </c>
      <c r="D242" s="106" t="s">
        <v>6</v>
      </c>
      <c r="E242" s="106" t="s">
        <v>59</v>
      </c>
      <c r="F242" s="70"/>
      <c r="G242" s="104">
        <f>G243</f>
        <v>19190.7</v>
      </c>
    </row>
    <row r="243" spans="1:7" ht="15.75" customHeight="1">
      <c r="A243" s="51" t="s">
        <v>133</v>
      </c>
      <c r="B243" s="74" t="s">
        <v>77</v>
      </c>
      <c r="C243" s="75" t="s">
        <v>35</v>
      </c>
      <c r="D243" s="75" t="s">
        <v>6</v>
      </c>
      <c r="E243" s="75" t="s">
        <v>59</v>
      </c>
      <c r="F243" s="75" t="s">
        <v>134</v>
      </c>
      <c r="G243" s="83">
        <v>19190.7</v>
      </c>
    </row>
    <row r="244" spans="1:7" ht="17.25" customHeight="1">
      <c r="A244" s="84" t="s">
        <v>46</v>
      </c>
      <c r="B244" s="68" t="s">
        <v>77</v>
      </c>
      <c r="C244" s="85">
        <v>10</v>
      </c>
      <c r="D244" s="81" t="s">
        <v>9</v>
      </c>
      <c r="E244" s="75"/>
      <c r="F244" s="75"/>
      <c r="G244" s="86">
        <f>G245</f>
        <v>64683.7</v>
      </c>
    </row>
    <row r="245" spans="1:7" ht="18" customHeight="1">
      <c r="A245" s="87" t="s">
        <v>60</v>
      </c>
      <c r="B245" s="48" t="s">
        <v>77</v>
      </c>
      <c r="C245" s="67">
        <v>10</v>
      </c>
      <c r="D245" s="48" t="s">
        <v>9</v>
      </c>
      <c r="E245" s="67" t="s">
        <v>37</v>
      </c>
      <c r="F245" s="21"/>
      <c r="G245" s="102">
        <f>G246+G248+G250+G252+G254+G256+G259+G261+G265</f>
        <v>64683.7</v>
      </c>
    </row>
    <row r="246" spans="1:7" ht="18" customHeight="1">
      <c r="A246" s="87" t="s">
        <v>61</v>
      </c>
      <c r="B246" s="48" t="s">
        <v>77</v>
      </c>
      <c r="C246" s="67">
        <v>10</v>
      </c>
      <c r="D246" s="48" t="s">
        <v>9</v>
      </c>
      <c r="E246" s="67" t="s">
        <v>62</v>
      </c>
      <c r="F246" s="21"/>
      <c r="G246" s="102">
        <f>G247</f>
        <v>2762.8</v>
      </c>
    </row>
    <row r="247" spans="1:7" ht="15.75" customHeight="1">
      <c r="A247" s="51" t="s">
        <v>133</v>
      </c>
      <c r="B247" s="25" t="s">
        <v>77</v>
      </c>
      <c r="C247" s="24">
        <v>10</v>
      </c>
      <c r="D247" s="25" t="s">
        <v>9</v>
      </c>
      <c r="E247" s="24" t="s">
        <v>62</v>
      </c>
      <c r="F247" s="21" t="s">
        <v>134</v>
      </c>
      <c r="G247" s="26">
        <v>2762.8</v>
      </c>
    </row>
    <row r="248" spans="1:7" ht="39.75" customHeight="1">
      <c r="A248" s="27" t="s">
        <v>98</v>
      </c>
      <c r="B248" s="48" t="s">
        <v>77</v>
      </c>
      <c r="C248" s="18" t="s">
        <v>35</v>
      </c>
      <c r="D248" s="18" t="s">
        <v>9</v>
      </c>
      <c r="E248" s="18" t="s">
        <v>94</v>
      </c>
      <c r="F248" s="21"/>
      <c r="G248" s="102">
        <f>G249</f>
        <v>110</v>
      </c>
    </row>
    <row r="249" spans="1:7" ht="15.75" customHeight="1">
      <c r="A249" s="51" t="s">
        <v>133</v>
      </c>
      <c r="B249" s="25" t="s">
        <v>77</v>
      </c>
      <c r="C249" s="21" t="s">
        <v>35</v>
      </c>
      <c r="D249" s="21" t="s">
        <v>9</v>
      </c>
      <c r="E249" s="21" t="s">
        <v>94</v>
      </c>
      <c r="F249" s="21" t="s">
        <v>134</v>
      </c>
      <c r="G249" s="26">
        <v>110</v>
      </c>
    </row>
    <row r="250" spans="1:7" ht="26.25" customHeight="1">
      <c r="A250" s="27" t="s">
        <v>99</v>
      </c>
      <c r="B250" s="48" t="s">
        <v>77</v>
      </c>
      <c r="C250" s="18" t="s">
        <v>35</v>
      </c>
      <c r="D250" s="18" t="s">
        <v>9</v>
      </c>
      <c r="E250" s="18" t="s">
        <v>95</v>
      </c>
      <c r="F250" s="21"/>
      <c r="G250" s="102">
        <f>G251</f>
        <v>75</v>
      </c>
    </row>
    <row r="251" spans="1:7" ht="15.75" customHeight="1">
      <c r="A251" s="51" t="s">
        <v>133</v>
      </c>
      <c r="B251" s="25" t="s">
        <v>77</v>
      </c>
      <c r="C251" s="21" t="s">
        <v>35</v>
      </c>
      <c r="D251" s="21" t="s">
        <v>9</v>
      </c>
      <c r="E251" s="21" t="s">
        <v>95</v>
      </c>
      <c r="F251" s="21" t="s">
        <v>134</v>
      </c>
      <c r="G251" s="26">
        <v>75</v>
      </c>
    </row>
    <row r="252" spans="1:7" ht="26.25" customHeight="1">
      <c r="A252" s="27" t="s">
        <v>101</v>
      </c>
      <c r="B252" s="48" t="s">
        <v>77</v>
      </c>
      <c r="C252" s="18" t="s">
        <v>35</v>
      </c>
      <c r="D252" s="18" t="s">
        <v>9</v>
      </c>
      <c r="E252" s="18" t="s">
        <v>96</v>
      </c>
      <c r="F252" s="21"/>
      <c r="G252" s="31">
        <f>G253</f>
        <v>559.3</v>
      </c>
    </row>
    <row r="253" spans="1:7" ht="15" customHeight="1">
      <c r="A253" s="51" t="s">
        <v>133</v>
      </c>
      <c r="B253" s="25" t="s">
        <v>77</v>
      </c>
      <c r="C253" s="21" t="s">
        <v>35</v>
      </c>
      <c r="D253" s="21" t="s">
        <v>9</v>
      </c>
      <c r="E253" s="21" t="s">
        <v>96</v>
      </c>
      <c r="F253" s="21" t="s">
        <v>134</v>
      </c>
      <c r="G253" s="33">
        <v>559.3</v>
      </c>
    </row>
    <row r="254" spans="1:7" ht="27" customHeight="1">
      <c r="A254" s="27" t="s">
        <v>100</v>
      </c>
      <c r="B254" s="48" t="s">
        <v>77</v>
      </c>
      <c r="C254" s="18" t="s">
        <v>35</v>
      </c>
      <c r="D254" s="18" t="s">
        <v>9</v>
      </c>
      <c r="E254" s="18" t="s">
        <v>97</v>
      </c>
      <c r="F254" s="21"/>
      <c r="G254" s="31">
        <f>G255</f>
        <v>736.2</v>
      </c>
    </row>
    <row r="255" spans="1:7" ht="15.75" customHeight="1">
      <c r="A255" s="20" t="s">
        <v>131</v>
      </c>
      <c r="B255" s="25" t="s">
        <v>77</v>
      </c>
      <c r="C255" s="21" t="s">
        <v>35</v>
      </c>
      <c r="D255" s="21" t="s">
        <v>9</v>
      </c>
      <c r="E255" s="21" t="s">
        <v>97</v>
      </c>
      <c r="F255" s="21" t="s">
        <v>132</v>
      </c>
      <c r="G255" s="26">
        <v>736.2</v>
      </c>
    </row>
    <row r="256" spans="1:7" ht="64.5" customHeight="1">
      <c r="A256" s="42" t="s">
        <v>125</v>
      </c>
      <c r="B256" s="48" t="s">
        <v>186</v>
      </c>
      <c r="C256" s="18" t="s">
        <v>35</v>
      </c>
      <c r="D256" s="18" t="s">
        <v>9</v>
      </c>
      <c r="E256" s="18" t="s">
        <v>126</v>
      </c>
      <c r="F256" s="21"/>
      <c r="G256" s="31">
        <f>G257+G258</f>
        <v>16644.1</v>
      </c>
    </row>
    <row r="257" spans="1:7" ht="33.75" customHeight="1">
      <c r="A257" s="40" t="s">
        <v>128</v>
      </c>
      <c r="B257" s="25" t="s">
        <v>186</v>
      </c>
      <c r="C257" s="21" t="s">
        <v>35</v>
      </c>
      <c r="D257" s="21" t="s">
        <v>9</v>
      </c>
      <c r="E257" s="21" t="s">
        <v>126</v>
      </c>
      <c r="F257" s="21" t="s">
        <v>129</v>
      </c>
      <c r="G257" s="33">
        <v>1354.8</v>
      </c>
    </row>
    <row r="258" spans="1:7" ht="15" customHeight="1">
      <c r="A258" s="51" t="s">
        <v>131</v>
      </c>
      <c r="B258" s="25" t="s">
        <v>186</v>
      </c>
      <c r="C258" s="21" t="s">
        <v>35</v>
      </c>
      <c r="D258" s="21" t="s">
        <v>9</v>
      </c>
      <c r="E258" s="21" t="s">
        <v>126</v>
      </c>
      <c r="F258" s="21" t="s">
        <v>132</v>
      </c>
      <c r="G258" s="33">
        <f>20.8+15268.5</f>
        <v>15289.3</v>
      </c>
    </row>
    <row r="259" spans="1:7" ht="63.75" customHeight="1">
      <c r="A259" s="88" t="s">
        <v>119</v>
      </c>
      <c r="B259" s="48" t="s">
        <v>77</v>
      </c>
      <c r="C259" s="18" t="s">
        <v>35</v>
      </c>
      <c r="D259" s="18" t="s">
        <v>9</v>
      </c>
      <c r="E259" s="18" t="s">
        <v>113</v>
      </c>
      <c r="F259" s="18"/>
      <c r="G259" s="102">
        <f>G260</f>
        <v>1227.3</v>
      </c>
    </row>
    <row r="260" spans="1:7" ht="15" customHeight="1">
      <c r="A260" s="20" t="s">
        <v>131</v>
      </c>
      <c r="B260" s="25" t="s">
        <v>77</v>
      </c>
      <c r="C260" s="21" t="s">
        <v>35</v>
      </c>
      <c r="D260" s="21" t="s">
        <v>9</v>
      </c>
      <c r="E260" s="21" t="s">
        <v>113</v>
      </c>
      <c r="F260" s="21" t="s">
        <v>132</v>
      </c>
      <c r="G260" s="26">
        <v>1227.3</v>
      </c>
    </row>
    <row r="261" spans="1:7" ht="90.75" customHeight="1">
      <c r="A261" s="27" t="s">
        <v>226</v>
      </c>
      <c r="B261" s="48" t="s">
        <v>186</v>
      </c>
      <c r="C261" s="28" t="s">
        <v>35</v>
      </c>
      <c r="D261" s="28" t="s">
        <v>9</v>
      </c>
      <c r="E261" s="28" t="s">
        <v>88</v>
      </c>
      <c r="F261" s="21"/>
      <c r="G261" s="102">
        <f>G262+G263+G264</f>
        <v>35337.3</v>
      </c>
    </row>
    <row r="262" spans="1:7" ht="34.5" customHeight="1">
      <c r="A262" s="89" t="s">
        <v>128</v>
      </c>
      <c r="B262" s="25" t="s">
        <v>186</v>
      </c>
      <c r="C262" s="21" t="s">
        <v>35</v>
      </c>
      <c r="D262" s="21" t="s">
        <v>9</v>
      </c>
      <c r="E262" s="21" t="s">
        <v>88</v>
      </c>
      <c r="F262" s="21" t="s">
        <v>129</v>
      </c>
      <c r="G262" s="26">
        <v>1239.4</v>
      </c>
    </row>
    <row r="263" spans="1:7" ht="15" customHeight="1">
      <c r="A263" s="51" t="s">
        <v>131</v>
      </c>
      <c r="B263" s="25" t="s">
        <v>186</v>
      </c>
      <c r="C263" s="21" t="s">
        <v>35</v>
      </c>
      <c r="D263" s="21" t="s">
        <v>9</v>
      </c>
      <c r="E263" s="21" t="s">
        <v>88</v>
      </c>
      <c r="F263" s="21" t="s">
        <v>132</v>
      </c>
      <c r="G263" s="26">
        <v>473.9</v>
      </c>
    </row>
    <row r="264" spans="1:7" ht="15.75" customHeight="1">
      <c r="A264" s="51" t="s">
        <v>133</v>
      </c>
      <c r="B264" s="25" t="s">
        <v>186</v>
      </c>
      <c r="C264" s="21" t="s">
        <v>35</v>
      </c>
      <c r="D264" s="21" t="s">
        <v>9</v>
      </c>
      <c r="E264" s="21" t="s">
        <v>88</v>
      </c>
      <c r="F264" s="21" t="s">
        <v>134</v>
      </c>
      <c r="G264" s="26">
        <v>33624</v>
      </c>
    </row>
    <row r="265" spans="1:7" ht="103.5" customHeight="1">
      <c r="A265" s="27" t="s">
        <v>235</v>
      </c>
      <c r="B265" s="48" t="s">
        <v>77</v>
      </c>
      <c r="C265" s="28" t="s">
        <v>35</v>
      </c>
      <c r="D265" s="28" t="s">
        <v>9</v>
      </c>
      <c r="E265" s="28" t="s">
        <v>91</v>
      </c>
      <c r="F265" s="21"/>
      <c r="G265" s="102">
        <f>G266</f>
        <v>7231.7</v>
      </c>
    </row>
    <row r="266" spans="1:7" ht="15.75" customHeight="1">
      <c r="A266" s="51" t="s">
        <v>143</v>
      </c>
      <c r="B266" s="25" t="s">
        <v>77</v>
      </c>
      <c r="C266" s="21" t="s">
        <v>35</v>
      </c>
      <c r="D266" s="21" t="s">
        <v>9</v>
      </c>
      <c r="E266" s="21" t="s">
        <v>91</v>
      </c>
      <c r="F266" s="21" t="s">
        <v>144</v>
      </c>
      <c r="G266" s="26">
        <v>7231.7</v>
      </c>
    </row>
    <row r="267" spans="1:7" ht="17.25" customHeight="1">
      <c r="A267" s="58" t="s">
        <v>63</v>
      </c>
      <c r="B267" s="41" t="s">
        <v>186</v>
      </c>
      <c r="C267" s="36" t="s">
        <v>35</v>
      </c>
      <c r="D267" s="36" t="s">
        <v>10</v>
      </c>
      <c r="E267" s="43"/>
      <c r="F267" s="43"/>
      <c r="G267" s="45">
        <f>G268</f>
        <v>7578</v>
      </c>
    </row>
    <row r="268" spans="1:7" ht="18" customHeight="1">
      <c r="A268" s="87" t="s">
        <v>60</v>
      </c>
      <c r="B268" s="48" t="s">
        <v>186</v>
      </c>
      <c r="C268" s="67">
        <v>10</v>
      </c>
      <c r="D268" s="48" t="s">
        <v>10</v>
      </c>
      <c r="E268" s="67" t="s">
        <v>37</v>
      </c>
      <c r="F268" s="43"/>
      <c r="G268" s="31">
        <f>G269</f>
        <v>7578</v>
      </c>
    </row>
    <row r="269" spans="1:7" ht="64.5" customHeight="1">
      <c r="A269" s="42" t="s">
        <v>106</v>
      </c>
      <c r="B269" s="48" t="s">
        <v>186</v>
      </c>
      <c r="C269" s="43" t="s">
        <v>35</v>
      </c>
      <c r="D269" s="43" t="s">
        <v>10</v>
      </c>
      <c r="E269" s="43" t="s">
        <v>107</v>
      </c>
      <c r="F269" s="43"/>
      <c r="G269" s="102">
        <f>G270</f>
        <v>7578</v>
      </c>
    </row>
    <row r="270" spans="1:7" ht="23.25" customHeight="1">
      <c r="A270" s="37" t="s">
        <v>152</v>
      </c>
      <c r="B270" s="25" t="s">
        <v>186</v>
      </c>
      <c r="C270" s="38" t="s">
        <v>35</v>
      </c>
      <c r="D270" s="38" t="s">
        <v>10</v>
      </c>
      <c r="E270" s="38" t="s">
        <v>107</v>
      </c>
      <c r="F270" s="21" t="s">
        <v>153</v>
      </c>
      <c r="G270" s="26">
        <v>7578</v>
      </c>
    </row>
    <row r="271" spans="1:7" ht="18" customHeight="1">
      <c r="A271" s="90" t="s">
        <v>89</v>
      </c>
      <c r="B271" s="91"/>
      <c r="C271" s="69" t="s">
        <v>21</v>
      </c>
      <c r="D271" s="69"/>
      <c r="E271" s="75"/>
      <c r="F271" s="75"/>
      <c r="G271" s="86">
        <f>G272</f>
        <v>5358.3</v>
      </c>
    </row>
    <row r="272" spans="1:7" ht="16.5" customHeight="1">
      <c r="A272" s="92" t="s">
        <v>85</v>
      </c>
      <c r="B272" s="93" t="s">
        <v>186</v>
      </c>
      <c r="C272" s="94" t="s">
        <v>21</v>
      </c>
      <c r="D272" s="94" t="s">
        <v>6</v>
      </c>
      <c r="E272" s="28"/>
      <c r="F272" s="28"/>
      <c r="G272" s="95">
        <f>G273</f>
        <v>5358.3</v>
      </c>
    </row>
    <row r="273" spans="1:7" ht="17.25" customHeight="1">
      <c r="A273" s="99" t="s">
        <v>135</v>
      </c>
      <c r="B273" s="48" t="s">
        <v>186</v>
      </c>
      <c r="C273" s="18" t="s">
        <v>21</v>
      </c>
      <c r="D273" s="18" t="s">
        <v>6</v>
      </c>
      <c r="E273" s="48" t="s">
        <v>44</v>
      </c>
      <c r="F273" s="21"/>
      <c r="G273" s="31">
        <f>G274</f>
        <v>5358.3</v>
      </c>
    </row>
    <row r="274" spans="1:7" ht="26.25" customHeight="1">
      <c r="A274" s="56" t="s">
        <v>228</v>
      </c>
      <c r="B274" s="48" t="s">
        <v>186</v>
      </c>
      <c r="C274" s="18" t="s">
        <v>21</v>
      </c>
      <c r="D274" s="18" t="s">
        <v>6</v>
      </c>
      <c r="E274" s="48" t="s">
        <v>229</v>
      </c>
      <c r="F274" s="21"/>
      <c r="G274" s="31">
        <f>G275</f>
        <v>5358.3</v>
      </c>
    </row>
    <row r="275" spans="1:7" ht="16.5" customHeight="1">
      <c r="A275" s="51" t="s">
        <v>131</v>
      </c>
      <c r="B275" s="25" t="s">
        <v>186</v>
      </c>
      <c r="C275" s="21" t="s">
        <v>21</v>
      </c>
      <c r="D275" s="21" t="s">
        <v>6</v>
      </c>
      <c r="E275" s="21" t="s">
        <v>229</v>
      </c>
      <c r="F275" s="21" t="s">
        <v>132</v>
      </c>
      <c r="G275" s="33">
        <v>5358.3</v>
      </c>
    </row>
    <row r="276" spans="1:7" ht="12.75">
      <c r="A276" s="117"/>
      <c r="B276" s="111"/>
      <c r="C276" s="111"/>
      <c r="D276" s="111"/>
      <c r="E276" s="112"/>
      <c r="F276" s="111"/>
      <c r="G276" s="118"/>
    </row>
    <row r="277" spans="1:7" ht="13.5" thickBot="1">
      <c r="A277" s="113" t="s">
        <v>233</v>
      </c>
      <c r="B277" s="114" t="s">
        <v>230</v>
      </c>
      <c r="C277" s="115" t="s">
        <v>231</v>
      </c>
      <c r="D277" s="115" t="s">
        <v>231</v>
      </c>
      <c r="E277" s="115" t="s">
        <v>232</v>
      </c>
      <c r="F277" s="115" t="s">
        <v>230</v>
      </c>
      <c r="G277" s="116">
        <v>33189</v>
      </c>
    </row>
  </sheetData>
  <sheetProtection/>
  <mergeCells count="5">
    <mergeCell ref="J8:K8"/>
    <mergeCell ref="E1:G1"/>
    <mergeCell ref="E2:G2"/>
    <mergeCell ref="E3:G3"/>
    <mergeCell ref="A5:G5"/>
  </mergeCells>
  <printOptions horizontalCentered="1"/>
  <pageMargins left="0.3937007874015748" right="0" top="0.5905511811023623" bottom="0.3937007874015748" header="0" footer="0"/>
  <pageSetup fitToHeight="8" fitToWidth="1" horizontalDpi="600" verticalDpi="600" orientation="portrait" paperSize="9" scale="91" r:id="rId1"/>
  <rowBreaks count="1" manualBreakCount="1">
    <brk id="246" max="6" man="1"/>
  </rowBreaks>
  <ignoredErrors>
    <ignoredError sqref="E175 E188 E206:E217 E44:E49 F175:F188 E89:E124 E140 E84 C89:D126 C277:F277 E224:E241 E199:E202 E194:E197 E60:E61 F224:F275 E55:E57 F89:F126 E65 E243:E273 C224:D275 F222:F223 F190:F221 C175:D221 E11:E38 C11:D65 F11:F65 C66:F83 F84:F86 C84:D86 C87:F88 C127:F139 C145:D148 F145:F148 C140:D142 F140:F142 C143:G144 C149:F168 C169:F174 C222:D223" numberStoredAsText="1"/>
    <ignoredError sqref="E50:E54 E222:E223 E85:E86 E274:E275 E176:E187 F189 E189:E193 E203:E205 E62:E64 E145:E148 E58:E59 E39:E43 E218:E221 E141:E142 G189" numberStoredAsText="1" twoDigitTextYear="1"/>
    <ignoredError sqref="G224:G225 G112 G130 G234 G218:G219 G126 G245" formula="1"/>
    <ignoredError sqref="G189" twoDigitTextYea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Старостина</dc:creator>
  <cp:keywords/>
  <dc:description/>
  <cp:lastModifiedBy>Chuprova</cp:lastModifiedBy>
  <cp:lastPrinted>2014-12-25T07:10:18Z</cp:lastPrinted>
  <dcterms:created xsi:type="dcterms:W3CDTF">2005-01-16T11:18:11Z</dcterms:created>
  <dcterms:modified xsi:type="dcterms:W3CDTF">2014-12-25T07:11:07Z</dcterms:modified>
  <cp:category/>
  <cp:version/>
  <cp:contentType/>
  <cp:contentStatus/>
</cp:coreProperties>
</file>